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3.xml" ContentType="application/vnd.openxmlformats-officedocument.drawing+xml"/>
  <Override PartName="/xl/charts/chart2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4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5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7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 Sync Directory\S3D VIMS\JIST 2019-Hwang\"/>
    </mc:Choice>
  </mc:AlternateContent>
  <bookViews>
    <workbookView xWindow="0" yWindow="0" windowWidth="18570" windowHeight="9060" activeTab="2"/>
  </bookViews>
  <sheets>
    <sheet name="IPD to Cam Separation_Ratio" sheetId="3" r:id="rId1"/>
    <sheet name="Scr FOV to Cam FOV Ratio" sheetId="5" r:id="rId2"/>
    <sheet name="Scr Dist to Conv Dist Ratio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88" i="3" l="1"/>
  <c r="BM87" i="3"/>
  <c r="BM86" i="3"/>
  <c r="BM85" i="3"/>
  <c r="BM84" i="3"/>
  <c r="BM83" i="3"/>
  <c r="BM82" i="3"/>
  <c r="BM81" i="3"/>
  <c r="BM80" i="3"/>
  <c r="BM79" i="3"/>
  <c r="BM78" i="3"/>
  <c r="BM77" i="3"/>
  <c r="BM76" i="3"/>
  <c r="BM75" i="3"/>
  <c r="BM74" i="3"/>
  <c r="BM73" i="3"/>
  <c r="BM72" i="3"/>
  <c r="BM71" i="3"/>
  <c r="BM70" i="3"/>
  <c r="BM69" i="3"/>
  <c r="BM68" i="3"/>
  <c r="BM67" i="3"/>
  <c r="BM60" i="3"/>
  <c r="BM59" i="3"/>
  <c r="BM58" i="3"/>
  <c r="BM57" i="3"/>
  <c r="BM56" i="3"/>
  <c r="BM55" i="3"/>
  <c r="BM54" i="3"/>
  <c r="BM53" i="3"/>
  <c r="BM52" i="3"/>
  <c r="BM51" i="3"/>
  <c r="BM50" i="3"/>
  <c r="BM49" i="3"/>
  <c r="BM48" i="3"/>
  <c r="BM47" i="3"/>
  <c r="BM46" i="3"/>
  <c r="BM45" i="3"/>
  <c r="BM44" i="3"/>
  <c r="BM43" i="3"/>
  <c r="BM42" i="3"/>
  <c r="BM41" i="3"/>
  <c r="BM40" i="3"/>
  <c r="BM39" i="3"/>
  <c r="BM12" i="3"/>
  <c r="BM13" i="3"/>
  <c r="BM14" i="3"/>
  <c r="BM15" i="3"/>
  <c r="BM16" i="3"/>
  <c r="BM17" i="3"/>
  <c r="BM18" i="3"/>
  <c r="BM19" i="3"/>
  <c r="BM20" i="3"/>
  <c r="BM21" i="3"/>
  <c r="BM22" i="3"/>
  <c r="BM23" i="3"/>
  <c r="BM24" i="3"/>
  <c r="BM25" i="3"/>
  <c r="BM26" i="3"/>
  <c r="BM27" i="3"/>
  <c r="BM28" i="3"/>
  <c r="BM29" i="3"/>
  <c r="BM30" i="3"/>
  <c r="BM31" i="3"/>
  <c r="BM32" i="3"/>
  <c r="BM11" i="3"/>
  <c r="AH39" i="4" l="1"/>
  <c r="AH38" i="4"/>
  <c r="AH37" i="4"/>
  <c r="AC11" i="5"/>
  <c r="O11" i="3"/>
  <c r="AH40" i="4"/>
  <c r="AH41" i="4"/>
  <c r="AH36" i="4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BJ73" i="5"/>
  <c r="BJ74" i="5"/>
  <c r="BJ75" i="5"/>
  <c r="BJ76" i="5"/>
  <c r="BJ77" i="5"/>
  <c r="BJ78" i="5"/>
  <c r="BJ79" i="5"/>
  <c r="BJ80" i="5"/>
  <c r="BJ81" i="5"/>
  <c r="BJ82" i="5"/>
  <c r="BJ83" i="5"/>
  <c r="BJ84" i="5"/>
  <c r="BJ85" i="5"/>
  <c r="BJ86" i="5"/>
  <c r="BJ87" i="5"/>
  <c r="BJ88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45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17" i="5"/>
  <c r="BI88" i="5"/>
  <c r="BH88" i="5"/>
  <c r="BG88" i="5"/>
  <c r="BI87" i="5"/>
  <c r="BH87" i="5"/>
  <c r="BG87" i="5"/>
  <c r="BI86" i="5"/>
  <c r="BH86" i="5"/>
  <c r="BG86" i="5"/>
  <c r="BI85" i="5"/>
  <c r="BH85" i="5"/>
  <c r="BG85" i="5"/>
  <c r="BI84" i="5"/>
  <c r="BH84" i="5"/>
  <c r="BG84" i="5"/>
  <c r="BI83" i="5"/>
  <c r="BH83" i="5"/>
  <c r="BG83" i="5"/>
  <c r="BI82" i="5"/>
  <c r="BH82" i="5"/>
  <c r="BG82" i="5"/>
  <c r="BI81" i="5"/>
  <c r="BH81" i="5"/>
  <c r="BG81" i="5"/>
  <c r="BI80" i="5"/>
  <c r="BH80" i="5"/>
  <c r="BG80" i="5"/>
  <c r="BI79" i="5"/>
  <c r="BH79" i="5"/>
  <c r="BG79" i="5"/>
  <c r="BI78" i="5"/>
  <c r="BH78" i="5"/>
  <c r="BG78" i="5"/>
  <c r="BI77" i="5"/>
  <c r="BH77" i="5"/>
  <c r="BG77" i="5"/>
  <c r="BI76" i="5"/>
  <c r="BH76" i="5"/>
  <c r="BG76" i="5"/>
  <c r="BI75" i="5"/>
  <c r="BH75" i="5"/>
  <c r="BG75" i="5"/>
  <c r="BI74" i="5"/>
  <c r="BH74" i="5"/>
  <c r="BG74" i="5"/>
  <c r="BI73" i="5"/>
  <c r="BH73" i="5"/>
  <c r="BG73" i="5"/>
  <c r="BI72" i="5"/>
  <c r="BH72" i="5"/>
  <c r="BG72" i="5"/>
  <c r="BI71" i="5"/>
  <c r="BH71" i="5"/>
  <c r="BG71" i="5"/>
  <c r="BI70" i="5"/>
  <c r="BH70" i="5"/>
  <c r="BG70" i="5"/>
  <c r="BI69" i="5"/>
  <c r="BH69" i="5"/>
  <c r="BG69" i="5"/>
  <c r="BI68" i="5"/>
  <c r="BH68" i="5"/>
  <c r="BG68" i="5"/>
  <c r="BI67" i="5"/>
  <c r="BH67" i="5"/>
  <c r="BG67" i="5"/>
  <c r="BI60" i="5"/>
  <c r="BH60" i="5"/>
  <c r="BG60" i="5"/>
  <c r="BI59" i="5"/>
  <c r="BH59" i="5"/>
  <c r="BG59" i="5"/>
  <c r="BI58" i="5"/>
  <c r="BH58" i="5"/>
  <c r="BG58" i="5"/>
  <c r="BI57" i="5"/>
  <c r="BH57" i="5"/>
  <c r="BG57" i="5"/>
  <c r="BI56" i="5"/>
  <c r="BH56" i="5"/>
  <c r="BG56" i="5"/>
  <c r="BI55" i="5"/>
  <c r="BH55" i="5"/>
  <c r="BG55" i="5"/>
  <c r="BI54" i="5"/>
  <c r="BH54" i="5"/>
  <c r="BG54" i="5"/>
  <c r="BI53" i="5"/>
  <c r="BH53" i="5"/>
  <c r="BG53" i="5"/>
  <c r="BI52" i="5"/>
  <c r="BH52" i="5"/>
  <c r="BG52" i="5"/>
  <c r="BI51" i="5"/>
  <c r="BH51" i="5"/>
  <c r="BG51" i="5"/>
  <c r="BI50" i="5"/>
  <c r="BH50" i="5"/>
  <c r="BG50" i="5"/>
  <c r="BI49" i="5"/>
  <c r="BH49" i="5"/>
  <c r="BG49" i="5"/>
  <c r="BI48" i="5"/>
  <c r="BH48" i="5"/>
  <c r="BG48" i="5"/>
  <c r="BI47" i="5"/>
  <c r="BH47" i="5"/>
  <c r="BG47" i="5"/>
  <c r="BI46" i="5"/>
  <c r="BH46" i="5"/>
  <c r="BG46" i="5"/>
  <c r="BI45" i="5"/>
  <c r="BH45" i="5"/>
  <c r="BG45" i="5"/>
  <c r="BI44" i="5"/>
  <c r="BH44" i="5"/>
  <c r="BG44" i="5"/>
  <c r="BI43" i="5"/>
  <c r="BH43" i="5"/>
  <c r="BG43" i="5"/>
  <c r="BI42" i="5"/>
  <c r="BH42" i="5"/>
  <c r="BG42" i="5"/>
  <c r="BI41" i="5"/>
  <c r="BH41" i="5"/>
  <c r="BG41" i="5"/>
  <c r="BI40" i="5"/>
  <c r="BH40" i="5"/>
  <c r="BG40" i="5"/>
  <c r="BI39" i="5"/>
  <c r="BH39" i="5"/>
  <c r="BG39" i="5"/>
  <c r="BI32" i="5"/>
  <c r="BH32" i="5"/>
  <c r="BG32" i="5"/>
  <c r="BI31" i="5"/>
  <c r="BH31" i="5"/>
  <c r="BG31" i="5"/>
  <c r="BI30" i="5"/>
  <c r="BH30" i="5"/>
  <c r="BG30" i="5"/>
  <c r="BI29" i="5"/>
  <c r="BH29" i="5"/>
  <c r="BG29" i="5"/>
  <c r="BI28" i="5"/>
  <c r="BH28" i="5"/>
  <c r="BG28" i="5"/>
  <c r="BI27" i="5"/>
  <c r="BH27" i="5"/>
  <c r="BG27" i="5"/>
  <c r="BI26" i="5"/>
  <c r="BH26" i="5"/>
  <c r="BG26" i="5"/>
  <c r="BI25" i="5"/>
  <c r="BH25" i="5"/>
  <c r="BG25" i="5"/>
  <c r="BI24" i="5"/>
  <c r="BH24" i="5"/>
  <c r="BG24" i="5"/>
  <c r="BI23" i="5"/>
  <c r="BH23" i="5"/>
  <c r="BG23" i="5"/>
  <c r="BI22" i="5"/>
  <c r="BH22" i="5"/>
  <c r="BG22" i="5"/>
  <c r="BI21" i="5"/>
  <c r="BH21" i="5"/>
  <c r="BG21" i="5"/>
  <c r="BI20" i="5"/>
  <c r="BH20" i="5"/>
  <c r="BG20" i="5"/>
  <c r="BI19" i="5"/>
  <c r="BH19" i="5"/>
  <c r="BG19" i="5"/>
  <c r="BI18" i="5"/>
  <c r="BH18" i="5"/>
  <c r="BG18" i="5"/>
  <c r="BI17" i="5"/>
  <c r="BH17" i="5"/>
  <c r="BG17" i="5"/>
  <c r="BI16" i="5"/>
  <c r="BH16" i="5"/>
  <c r="BG16" i="5"/>
  <c r="BI15" i="5"/>
  <c r="BH15" i="5"/>
  <c r="BG15" i="5"/>
  <c r="BI14" i="5"/>
  <c r="BH14" i="5"/>
  <c r="BG14" i="5"/>
  <c r="BI13" i="5"/>
  <c r="BH13" i="5"/>
  <c r="BG13" i="5"/>
  <c r="BI12" i="5"/>
  <c r="BH12" i="5"/>
  <c r="BG12" i="5"/>
  <c r="BI11" i="5"/>
  <c r="BH11" i="5"/>
  <c r="BG11" i="5"/>
  <c r="BB32" i="5"/>
  <c r="BA32" i="5"/>
  <c r="AZ32" i="5"/>
  <c r="BB31" i="5"/>
  <c r="BA31" i="5"/>
  <c r="AZ31" i="5"/>
  <c r="BB30" i="5"/>
  <c r="BA30" i="5"/>
  <c r="AZ30" i="5"/>
  <c r="BB29" i="5"/>
  <c r="BA29" i="5"/>
  <c r="AZ29" i="5"/>
  <c r="BB28" i="5"/>
  <c r="BA28" i="5"/>
  <c r="AZ28" i="5"/>
  <c r="BB27" i="5"/>
  <c r="BA27" i="5"/>
  <c r="AZ27" i="5"/>
  <c r="BB26" i="5"/>
  <c r="BA26" i="5"/>
  <c r="AZ26" i="5"/>
  <c r="BB25" i="5"/>
  <c r="BA25" i="5"/>
  <c r="AZ25" i="5"/>
  <c r="BB24" i="5"/>
  <c r="BA24" i="5"/>
  <c r="AZ24" i="5"/>
  <c r="BB23" i="5"/>
  <c r="BA23" i="5"/>
  <c r="AZ23" i="5"/>
  <c r="BB22" i="5"/>
  <c r="BA22" i="5"/>
  <c r="AZ22" i="5"/>
  <c r="BB21" i="5"/>
  <c r="BA21" i="5"/>
  <c r="AZ21" i="5"/>
  <c r="BB20" i="5"/>
  <c r="BA20" i="5"/>
  <c r="AZ20" i="5"/>
  <c r="BB19" i="5"/>
  <c r="BA19" i="5"/>
  <c r="AZ19" i="5"/>
  <c r="BB18" i="5"/>
  <c r="BA18" i="5"/>
  <c r="AZ18" i="5"/>
  <c r="BB17" i="5"/>
  <c r="BA17" i="5"/>
  <c r="AZ17" i="5"/>
  <c r="BB16" i="5"/>
  <c r="BA16" i="5"/>
  <c r="AZ16" i="5"/>
  <c r="BB15" i="5"/>
  <c r="BA15" i="5"/>
  <c r="AZ15" i="5"/>
  <c r="BB14" i="5"/>
  <c r="BA14" i="5"/>
  <c r="AZ14" i="5"/>
  <c r="BB13" i="5"/>
  <c r="BA13" i="5"/>
  <c r="AZ13" i="5"/>
  <c r="BB12" i="5"/>
  <c r="BA12" i="5"/>
  <c r="AZ12" i="5"/>
  <c r="BB11" i="5"/>
  <c r="BD11" i="5" s="1"/>
  <c r="BA11" i="5"/>
  <c r="AZ11" i="5"/>
  <c r="BB60" i="5"/>
  <c r="BA60" i="5"/>
  <c r="AZ60" i="5"/>
  <c r="BB59" i="5"/>
  <c r="BA59" i="5"/>
  <c r="AZ59" i="5"/>
  <c r="BB58" i="5"/>
  <c r="BA58" i="5"/>
  <c r="AZ58" i="5"/>
  <c r="BB57" i="5"/>
  <c r="BA57" i="5"/>
  <c r="AZ57" i="5"/>
  <c r="BB56" i="5"/>
  <c r="BA56" i="5"/>
  <c r="AZ56" i="5"/>
  <c r="BB55" i="5"/>
  <c r="BA55" i="5"/>
  <c r="AZ55" i="5"/>
  <c r="BB54" i="5"/>
  <c r="BA54" i="5"/>
  <c r="AZ54" i="5"/>
  <c r="BB53" i="5"/>
  <c r="BA53" i="5"/>
  <c r="AZ53" i="5"/>
  <c r="BB52" i="5"/>
  <c r="BA52" i="5"/>
  <c r="AZ52" i="5"/>
  <c r="BB51" i="5"/>
  <c r="BA51" i="5"/>
  <c r="AZ51" i="5"/>
  <c r="BB50" i="5"/>
  <c r="BA50" i="5"/>
  <c r="AZ50" i="5"/>
  <c r="BB49" i="5"/>
  <c r="BA49" i="5"/>
  <c r="AZ49" i="5"/>
  <c r="BB48" i="5"/>
  <c r="BA48" i="5"/>
  <c r="AZ48" i="5"/>
  <c r="BB47" i="5"/>
  <c r="BA47" i="5"/>
  <c r="AZ47" i="5"/>
  <c r="BB46" i="5"/>
  <c r="BA46" i="5"/>
  <c r="AZ46" i="5"/>
  <c r="BB45" i="5"/>
  <c r="BA45" i="5"/>
  <c r="AZ45" i="5"/>
  <c r="BB44" i="5"/>
  <c r="BA44" i="5"/>
  <c r="AZ44" i="5"/>
  <c r="BB43" i="5"/>
  <c r="BA43" i="5"/>
  <c r="AZ43" i="5"/>
  <c r="BB42" i="5"/>
  <c r="BA42" i="5"/>
  <c r="AZ42" i="5"/>
  <c r="BB41" i="5"/>
  <c r="BA41" i="5"/>
  <c r="AZ41" i="5"/>
  <c r="BB40" i="5"/>
  <c r="BA40" i="5"/>
  <c r="AZ40" i="5"/>
  <c r="BB39" i="5"/>
  <c r="BA39" i="5"/>
  <c r="AZ39" i="5"/>
  <c r="BB88" i="5"/>
  <c r="BA88" i="5"/>
  <c r="AZ88" i="5"/>
  <c r="BB87" i="5"/>
  <c r="BA87" i="5"/>
  <c r="AZ87" i="5"/>
  <c r="BB86" i="5"/>
  <c r="BA86" i="5"/>
  <c r="AZ86" i="5"/>
  <c r="BB85" i="5"/>
  <c r="BA85" i="5"/>
  <c r="AZ85" i="5"/>
  <c r="BB84" i="5"/>
  <c r="BA84" i="5"/>
  <c r="AZ84" i="5"/>
  <c r="BB83" i="5"/>
  <c r="BA83" i="5"/>
  <c r="AZ83" i="5"/>
  <c r="BB82" i="5"/>
  <c r="BA82" i="5"/>
  <c r="AZ82" i="5"/>
  <c r="BB81" i="5"/>
  <c r="BA81" i="5"/>
  <c r="AZ81" i="5"/>
  <c r="BB80" i="5"/>
  <c r="BA80" i="5"/>
  <c r="AZ80" i="5"/>
  <c r="BB79" i="5"/>
  <c r="BA79" i="5"/>
  <c r="AZ79" i="5"/>
  <c r="BB78" i="5"/>
  <c r="BA78" i="5"/>
  <c r="AZ78" i="5"/>
  <c r="BB77" i="5"/>
  <c r="BA77" i="5"/>
  <c r="AZ77" i="5"/>
  <c r="BB76" i="5"/>
  <c r="BA76" i="5"/>
  <c r="AZ76" i="5"/>
  <c r="BB75" i="5"/>
  <c r="BA75" i="5"/>
  <c r="AZ75" i="5"/>
  <c r="BB74" i="5"/>
  <c r="BA74" i="5"/>
  <c r="AZ74" i="5"/>
  <c r="BB73" i="5"/>
  <c r="BA73" i="5"/>
  <c r="AZ73" i="5"/>
  <c r="BB72" i="5"/>
  <c r="BA72" i="5"/>
  <c r="AZ72" i="5"/>
  <c r="BB71" i="5"/>
  <c r="BA71" i="5"/>
  <c r="AZ71" i="5"/>
  <c r="BB70" i="5"/>
  <c r="BA70" i="5"/>
  <c r="AZ70" i="5"/>
  <c r="BB69" i="5"/>
  <c r="BA69" i="5"/>
  <c r="AZ69" i="5"/>
  <c r="BB68" i="5"/>
  <c r="BA68" i="5"/>
  <c r="AZ68" i="5"/>
  <c r="BB67" i="5"/>
  <c r="BA67" i="5"/>
  <c r="AZ67" i="5"/>
  <c r="AU88" i="5"/>
  <c r="AT88" i="5"/>
  <c r="AS88" i="5"/>
  <c r="AU87" i="5"/>
  <c r="AT87" i="5"/>
  <c r="AS87" i="5"/>
  <c r="AU86" i="5"/>
  <c r="AT86" i="5"/>
  <c r="AS86" i="5"/>
  <c r="AU85" i="5"/>
  <c r="AT85" i="5"/>
  <c r="AS85" i="5"/>
  <c r="AU84" i="5"/>
  <c r="AT84" i="5"/>
  <c r="AS84" i="5"/>
  <c r="AU83" i="5"/>
  <c r="AT83" i="5"/>
  <c r="AS83" i="5"/>
  <c r="AU82" i="5"/>
  <c r="AT82" i="5"/>
  <c r="AS82" i="5"/>
  <c r="AU81" i="5"/>
  <c r="AT81" i="5"/>
  <c r="AS81" i="5"/>
  <c r="AU80" i="5"/>
  <c r="AT80" i="5"/>
  <c r="AS80" i="5"/>
  <c r="AU79" i="5"/>
  <c r="AT79" i="5"/>
  <c r="AS79" i="5"/>
  <c r="AU78" i="5"/>
  <c r="AT78" i="5"/>
  <c r="AS78" i="5"/>
  <c r="AU77" i="5"/>
  <c r="AT77" i="5"/>
  <c r="AS77" i="5"/>
  <c r="AU76" i="5"/>
  <c r="AT76" i="5"/>
  <c r="AS76" i="5"/>
  <c r="AU75" i="5"/>
  <c r="AT75" i="5"/>
  <c r="AS75" i="5"/>
  <c r="AU74" i="5"/>
  <c r="AT74" i="5"/>
  <c r="AS74" i="5"/>
  <c r="AU73" i="5"/>
  <c r="AT73" i="5"/>
  <c r="AS73" i="5"/>
  <c r="AU72" i="5"/>
  <c r="AT72" i="5"/>
  <c r="AS72" i="5"/>
  <c r="AU71" i="5"/>
  <c r="AT71" i="5"/>
  <c r="AS71" i="5"/>
  <c r="AU70" i="5"/>
  <c r="AT70" i="5"/>
  <c r="AS70" i="5"/>
  <c r="AU69" i="5"/>
  <c r="AT69" i="5"/>
  <c r="AS69" i="5"/>
  <c r="AU68" i="5"/>
  <c r="AT68" i="5"/>
  <c r="AS68" i="5"/>
  <c r="AU67" i="5"/>
  <c r="AT67" i="5"/>
  <c r="AS67" i="5"/>
  <c r="AU60" i="5"/>
  <c r="AT60" i="5"/>
  <c r="AS60" i="5"/>
  <c r="AU59" i="5"/>
  <c r="AT59" i="5"/>
  <c r="AS59" i="5"/>
  <c r="AU58" i="5"/>
  <c r="AT58" i="5"/>
  <c r="AS58" i="5"/>
  <c r="AU57" i="5"/>
  <c r="AT57" i="5"/>
  <c r="AS57" i="5"/>
  <c r="AU56" i="5"/>
  <c r="AT56" i="5"/>
  <c r="AS56" i="5"/>
  <c r="AU55" i="5"/>
  <c r="AT55" i="5"/>
  <c r="AS55" i="5"/>
  <c r="AU54" i="5"/>
  <c r="AT54" i="5"/>
  <c r="AS54" i="5"/>
  <c r="AU53" i="5"/>
  <c r="AT53" i="5"/>
  <c r="AS53" i="5"/>
  <c r="AU52" i="5"/>
  <c r="AT52" i="5"/>
  <c r="AS52" i="5"/>
  <c r="AU51" i="5"/>
  <c r="AT51" i="5"/>
  <c r="AS51" i="5"/>
  <c r="AU50" i="5"/>
  <c r="AT50" i="5"/>
  <c r="AS50" i="5"/>
  <c r="AU49" i="5"/>
  <c r="AT49" i="5"/>
  <c r="AS49" i="5"/>
  <c r="AU48" i="5"/>
  <c r="AT48" i="5"/>
  <c r="AS48" i="5"/>
  <c r="AU47" i="5"/>
  <c r="AT47" i="5"/>
  <c r="AS47" i="5"/>
  <c r="AU46" i="5"/>
  <c r="AT46" i="5"/>
  <c r="AS46" i="5"/>
  <c r="AU45" i="5"/>
  <c r="AT45" i="5"/>
  <c r="AS45" i="5"/>
  <c r="AU44" i="5"/>
  <c r="AT44" i="5"/>
  <c r="AS44" i="5"/>
  <c r="AU43" i="5"/>
  <c r="AT43" i="5"/>
  <c r="AS43" i="5"/>
  <c r="AU42" i="5"/>
  <c r="AT42" i="5"/>
  <c r="AS42" i="5"/>
  <c r="AU41" i="5"/>
  <c r="AT41" i="5"/>
  <c r="AS41" i="5"/>
  <c r="AU40" i="5"/>
  <c r="AT40" i="5"/>
  <c r="AS40" i="5"/>
  <c r="AU39" i="5"/>
  <c r="AW39" i="5" s="1"/>
  <c r="AT39" i="5"/>
  <c r="AS39" i="5"/>
  <c r="AU32" i="5"/>
  <c r="AT32" i="5"/>
  <c r="AS32" i="5"/>
  <c r="AU31" i="5"/>
  <c r="AT31" i="5"/>
  <c r="AS31" i="5"/>
  <c r="AU30" i="5"/>
  <c r="AT30" i="5"/>
  <c r="AS30" i="5"/>
  <c r="AU29" i="5"/>
  <c r="AT29" i="5"/>
  <c r="AS29" i="5"/>
  <c r="AU28" i="5"/>
  <c r="AT28" i="5"/>
  <c r="AS28" i="5"/>
  <c r="AU27" i="5"/>
  <c r="AT27" i="5"/>
  <c r="AS27" i="5"/>
  <c r="AU26" i="5"/>
  <c r="AT26" i="5"/>
  <c r="AS26" i="5"/>
  <c r="AU25" i="5"/>
  <c r="AT25" i="5"/>
  <c r="AS25" i="5"/>
  <c r="AU24" i="5"/>
  <c r="AT24" i="5"/>
  <c r="AS24" i="5"/>
  <c r="AU23" i="5"/>
  <c r="AT23" i="5"/>
  <c r="AS23" i="5"/>
  <c r="AU22" i="5"/>
  <c r="AT22" i="5"/>
  <c r="AS22" i="5"/>
  <c r="AU21" i="5"/>
  <c r="AT21" i="5"/>
  <c r="AS21" i="5"/>
  <c r="AU20" i="5"/>
  <c r="AT20" i="5"/>
  <c r="AS20" i="5"/>
  <c r="AU19" i="5"/>
  <c r="AT19" i="5"/>
  <c r="AS19" i="5"/>
  <c r="AU18" i="5"/>
  <c r="AT18" i="5"/>
  <c r="AS18" i="5"/>
  <c r="AU17" i="5"/>
  <c r="AT17" i="5"/>
  <c r="AS17" i="5"/>
  <c r="AU16" i="5"/>
  <c r="AT16" i="5"/>
  <c r="AS16" i="5"/>
  <c r="AU15" i="5"/>
  <c r="AT15" i="5"/>
  <c r="AS15" i="5"/>
  <c r="AU14" i="5"/>
  <c r="AT14" i="5"/>
  <c r="AS14" i="5"/>
  <c r="AU13" i="5"/>
  <c r="AT13" i="5"/>
  <c r="AS13" i="5"/>
  <c r="AU12" i="5"/>
  <c r="AT12" i="5"/>
  <c r="AS12" i="5"/>
  <c r="AU11" i="5"/>
  <c r="AT11" i="5"/>
  <c r="AS11" i="5"/>
  <c r="Q88" i="5"/>
  <c r="P88" i="5"/>
  <c r="O88" i="5"/>
  <c r="Q87" i="5"/>
  <c r="P87" i="5"/>
  <c r="O87" i="5"/>
  <c r="Q86" i="5"/>
  <c r="P86" i="5"/>
  <c r="O86" i="5"/>
  <c r="Q85" i="5"/>
  <c r="P85" i="5"/>
  <c r="O85" i="5"/>
  <c r="Q84" i="5"/>
  <c r="P84" i="5"/>
  <c r="O84" i="5"/>
  <c r="Q83" i="5"/>
  <c r="P83" i="5"/>
  <c r="O83" i="5"/>
  <c r="Q82" i="5"/>
  <c r="P82" i="5"/>
  <c r="O82" i="5"/>
  <c r="Q81" i="5"/>
  <c r="P81" i="5"/>
  <c r="O81" i="5"/>
  <c r="Q80" i="5"/>
  <c r="P80" i="5"/>
  <c r="O80" i="5"/>
  <c r="Q79" i="5"/>
  <c r="P79" i="5"/>
  <c r="O79" i="5"/>
  <c r="Q78" i="5"/>
  <c r="P78" i="5"/>
  <c r="O78" i="5"/>
  <c r="Q77" i="5"/>
  <c r="P77" i="5"/>
  <c r="O77" i="5"/>
  <c r="Q76" i="5"/>
  <c r="P76" i="5"/>
  <c r="O76" i="5"/>
  <c r="Q75" i="5"/>
  <c r="P75" i="5"/>
  <c r="O75" i="5"/>
  <c r="Q74" i="5"/>
  <c r="P74" i="5"/>
  <c r="O74" i="5"/>
  <c r="Q73" i="5"/>
  <c r="P73" i="5"/>
  <c r="O73" i="5"/>
  <c r="Q72" i="5"/>
  <c r="P72" i="5"/>
  <c r="O72" i="5"/>
  <c r="Q71" i="5"/>
  <c r="P71" i="5"/>
  <c r="O71" i="5"/>
  <c r="Q70" i="5"/>
  <c r="P70" i="5"/>
  <c r="O70" i="5"/>
  <c r="Q69" i="5"/>
  <c r="P69" i="5"/>
  <c r="O69" i="5"/>
  <c r="Q68" i="5"/>
  <c r="R68" i="5" s="1"/>
  <c r="P68" i="5"/>
  <c r="S68" i="5" s="1"/>
  <c r="O68" i="5"/>
  <c r="Q67" i="5"/>
  <c r="P67" i="5"/>
  <c r="S67" i="5" s="1"/>
  <c r="O67" i="5"/>
  <c r="Q60" i="5"/>
  <c r="P60" i="5"/>
  <c r="O60" i="5"/>
  <c r="Q59" i="5"/>
  <c r="P59" i="5"/>
  <c r="O59" i="5"/>
  <c r="Q58" i="5"/>
  <c r="P58" i="5"/>
  <c r="O58" i="5"/>
  <c r="Q57" i="5"/>
  <c r="P57" i="5"/>
  <c r="O57" i="5"/>
  <c r="Q56" i="5"/>
  <c r="P56" i="5"/>
  <c r="O56" i="5"/>
  <c r="Q55" i="5"/>
  <c r="P55" i="5"/>
  <c r="O55" i="5"/>
  <c r="Q54" i="5"/>
  <c r="P54" i="5"/>
  <c r="O54" i="5"/>
  <c r="Q53" i="5"/>
  <c r="P53" i="5"/>
  <c r="O53" i="5"/>
  <c r="Q52" i="5"/>
  <c r="P52" i="5"/>
  <c r="O52" i="5"/>
  <c r="Q51" i="5"/>
  <c r="P51" i="5"/>
  <c r="O51" i="5"/>
  <c r="Q50" i="5"/>
  <c r="P50" i="5"/>
  <c r="O50" i="5"/>
  <c r="Q49" i="5"/>
  <c r="P49" i="5"/>
  <c r="O49" i="5"/>
  <c r="Q48" i="5"/>
  <c r="P48" i="5"/>
  <c r="O48" i="5"/>
  <c r="Q47" i="5"/>
  <c r="P47" i="5"/>
  <c r="O47" i="5"/>
  <c r="Q46" i="5"/>
  <c r="P46" i="5"/>
  <c r="O46" i="5"/>
  <c r="Q45" i="5"/>
  <c r="P45" i="5"/>
  <c r="O45" i="5"/>
  <c r="Q44" i="5"/>
  <c r="P44" i="5"/>
  <c r="O44" i="5"/>
  <c r="Q43" i="5"/>
  <c r="P43" i="5"/>
  <c r="O43" i="5"/>
  <c r="Q42" i="5"/>
  <c r="P42" i="5"/>
  <c r="O42" i="5"/>
  <c r="Q41" i="5"/>
  <c r="P41" i="5"/>
  <c r="O41" i="5"/>
  <c r="Q40" i="5"/>
  <c r="P40" i="5"/>
  <c r="S40" i="5" s="1"/>
  <c r="O40" i="5"/>
  <c r="Q39" i="5"/>
  <c r="P39" i="5"/>
  <c r="S39" i="5" s="1"/>
  <c r="O39" i="5"/>
  <c r="X88" i="5"/>
  <c r="W88" i="5"/>
  <c r="V88" i="5"/>
  <c r="X87" i="5"/>
  <c r="W87" i="5"/>
  <c r="V87" i="5"/>
  <c r="X86" i="5"/>
  <c r="W86" i="5"/>
  <c r="V86" i="5"/>
  <c r="X85" i="5"/>
  <c r="W85" i="5"/>
  <c r="V85" i="5"/>
  <c r="X84" i="5"/>
  <c r="W84" i="5"/>
  <c r="V84" i="5"/>
  <c r="X83" i="5"/>
  <c r="W83" i="5"/>
  <c r="V83" i="5"/>
  <c r="X82" i="5"/>
  <c r="W82" i="5"/>
  <c r="V82" i="5"/>
  <c r="X81" i="5"/>
  <c r="W81" i="5"/>
  <c r="V81" i="5"/>
  <c r="X80" i="5"/>
  <c r="W80" i="5"/>
  <c r="V80" i="5"/>
  <c r="X79" i="5"/>
  <c r="W79" i="5"/>
  <c r="V79" i="5"/>
  <c r="X78" i="5"/>
  <c r="W78" i="5"/>
  <c r="V78" i="5"/>
  <c r="X77" i="5"/>
  <c r="W77" i="5"/>
  <c r="V77" i="5"/>
  <c r="X76" i="5"/>
  <c r="W76" i="5"/>
  <c r="V76" i="5"/>
  <c r="X75" i="5"/>
  <c r="W75" i="5"/>
  <c r="V75" i="5"/>
  <c r="X74" i="5"/>
  <c r="W74" i="5"/>
  <c r="V74" i="5"/>
  <c r="X73" i="5"/>
  <c r="W73" i="5"/>
  <c r="V73" i="5"/>
  <c r="X72" i="5"/>
  <c r="W72" i="5"/>
  <c r="V72" i="5"/>
  <c r="X71" i="5"/>
  <c r="W71" i="5"/>
  <c r="V71" i="5"/>
  <c r="X70" i="5"/>
  <c r="W70" i="5"/>
  <c r="V70" i="5"/>
  <c r="X69" i="5"/>
  <c r="W69" i="5"/>
  <c r="V69" i="5"/>
  <c r="X68" i="5"/>
  <c r="Y68" i="5" s="1"/>
  <c r="W68" i="5"/>
  <c r="V68" i="5"/>
  <c r="X67" i="5"/>
  <c r="W67" i="5"/>
  <c r="V67" i="5"/>
  <c r="X60" i="5"/>
  <c r="W60" i="5"/>
  <c r="V60" i="5"/>
  <c r="X59" i="5"/>
  <c r="W59" i="5"/>
  <c r="V59" i="5"/>
  <c r="X58" i="5"/>
  <c r="W58" i="5"/>
  <c r="V58" i="5"/>
  <c r="X57" i="5"/>
  <c r="W57" i="5"/>
  <c r="V57" i="5"/>
  <c r="X56" i="5"/>
  <c r="W56" i="5"/>
  <c r="V56" i="5"/>
  <c r="X55" i="5"/>
  <c r="W55" i="5"/>
  <c r="V55" i="5"/>
  <c r="X54" i="5"/>
  <c r="W54" i="5"/>
  <c r="V54" i="5"/>
  <c r="X53" i="5"/>
  <c r="W53" i="5"/>
  <c r="V53" i="5"/>
  <c r="X52" i="5"/>
  <c r="W52" i="5"/>
  <c r="V52" i="5"/>
  <c r="X51" i="5"/>
  <c r="W51" i="5"/>
  <c r="V51" i="5"/>
  <c r="X50" i="5"/>
  <c r="W50" i="5"/>
  <c r="V50" i="5"/>
  <c r="X49" i="5"/>
  <c r="W49" i="5"/>
  <c r="V49" i="5"/>
  <c r="X48" i="5"/>
  <c r="W48" i="5"/>
  <c r="V48" i="5"/>
  <c r="X47" i="5"/>
  <c r="W47" i="5"/>
  <c r="V47" i="5"/>
  <c r="X46" i="5"/>
  <c r="W46" i="5"/>
  <c r="V46" i="5"/>
  <c r="X45" i="5"/>
  <c r="W45" i="5"/>
  <c r="V45" i="5"/>
  <c r="X44" i="5"/>
  <c r="W44" i="5"/>
  <c r="V44" i="5"/>
  <c r="X43" i="5"/>
  <c r="W43" i="5"/>
  <c r="V43" i="5"/>
  <c r="X42" i="5"/>
  <c r="W42" i="5"/>
  <c r="V42" i="5"/>
  <c r="X41" i="5"/>
  <c r="W41" i="5"/>
  <c r="V41" i="5"/>
  <c r="X40" i="5"/>
  <c r="W40" i="5"/>
  <c r="V40" i="5"/>
  <c r="X39" i="5"/>
  <c r="W39" i="5"/>
  <c r="V39" i="5"/>
  <c r="AE88" i="5"/>
  <c r="AD88" i="5"/>
  <c r="AC88" i="5"/>
  <c r="AE87" i="5"/>
  <c r="AD87" i="5"/>
  <c r="AC87" i="5"/>
  <c r="AE86" i="5"/>
  <c r="AD86" i="5"/>
  <c r="AC86" i="5"/>
  <c r="AE85" i="5"/>
  <c r="AD85" i="5"/>
  <c r="AC85" i="5"/>
  <c r="AE84" i="5"/>
  <c r="AD84" i="5"/>
  <c r="AC84" i="5"/>
  <c r="AE83" i="5"/>
  <c r="AD83" i="5"/>
  <c r="AC83" i="5"/>
  <c r="AE82" i="5"/>
  <c r="AD82" i="5"/>
  <c r="AC82" i="5"/>
  <c r="AE81" i="5"/>
  <c r="AD81" i="5"/>
  <c r="AC81" i="5"/>
  <c r="AE80" i="5"/>
  <c r="AD80" i="5"/>
  <c r="AC80" i="5"/>
  <c r="AE79" i="5"/>
  <c r="AD79" i="5"/>
  <c r="AC79" i="5"/>
  <c r="AE78" i="5"/>
  <c r="AD78" i="5"/>
  <c r="AC78" i="5"/>
  <c r="AE77" i="5"/>
  <c r="AD77" i="5"/>
  <c r="AC77" i="5"/>
  <c r="AE76" i="5"/>
  <c r="AD76" i="5"/>
  <c r="AC76" i="5"/>
  <c r="AE75" i="5"/>
  <c r="AD75" i="5"/>
  <c r="AC75" i="5"/>
  <c r="AE74" i="5"/>
  <c r="AD74" i="5"/>
  <c r="AC74" i="5"/>
  <c r="AE73" i="5"/>
  <c r="AD73" i="5"/>
  <c r="AC73" i="5"/>
  <c r="AE72" i="5"/>
  <c r="AD72" i="5"/>
  <c r="AC72" i="5"/>
  <c r="AE71" i="5"/>
  <c r="AD71" i="5"/>
  <c r="AC71" i="5"/>
  <c r="AE70" i="5"/>
  <c r="AD70" i="5"/>
  <c r="AC70" i="5"/>
  <c r="AE69" i="5"/>
  <c r="AD69" i="5"/>
  <c r="AC69" i="5"/>
  <c r="AE68" i="5"/>
  <c r="AD68" i="5"/>
  <c r="AC68" i="5"/>
  <c r="AE67" i="5"/>
  <c r="AG67" i="5" s="1"/>
  <c r="AD67" i="5"/>
  <c r="AC67" i="5"/>
  <c r="AE60" i="5"/>
  <c r="AD60" i="5"/>
  <c r="AC60" i="5"/>
  <c r="AE59" i="5"/>
  <c r="AD59" i="5"/>
  <c r="AC59" i="5"/>
  <c r="AE58" i="5"/>
  <c r="AD58" i="5"/>
  <c r="AC58" i="5"/>
  <c r="AE57" i="5"/>
  <c r="AD57" i="5"/>
  <c r="AC57" i="5"/>
  <c r="AE56" i="5"/>
  <c r="AD56" i="5"/>
  <c r="AC56" i="5"/>
  <c r="AE55" i="5"/>
  <c r="AD55" i="5"/>
  <c r="AC55" i="5"/>
  <c r="AE54" i="5"/>
  <c r="AD54" i="5"/>
  <c r="AC54" i="5"/>
  <c r="AE53" i="5"/>
  <c r="AD53" i="5"/>
  <c r="AC53" i="5"/>
  <c r="AE52" i="5"/>
  <c r="AD52" i="5"/>
  <c r="AC52" i="5"/>
  <c r="AE51" i="5"/>
  <c r="AD51" i="5"/>
  <c r="AC51" i="5"/>
  <c r="AE50" i="5"/>
  <c r="AD50" i="5"/>
  <c r="AC50" i="5"/>
  <c r="AE49" i="5"/>
  <c r="AD49" i="5"/>
  <c r="AC49" i="5"/>
  <c r="AE48" i="5"/>
  <c r="AD48" i="5"/>
  <c r="AC48" i="5"/>
  <c r="AE47" i="5"/>
  <c r="AD47" i="5"/>
  <c r="AC47" i="5"/>
  <c r="AE46" i="5"/>
  <c r="AD46" i="5"/>
  <c r="AC46" i="5"/>
  <c r="AE45" i="5"/>
  <c r="AD45" i="5"/>
  <c r="AC45" i="5"/>
  <c r="AE44" i="5"/>
  <c r="AD44" i="5"/>
  <c r="AC44" i="5"/>
  <c r="AE43" i="5"/>
  <c r="AD43" i="5"/>
  <c r="AC43" i="5"/>
  <c r="AE42" i="5"/>
  <c r="AD42" i="5"/>
  <c r="AC42" i="5"/>
  <c r="AE41" i="5"/>
  <c r="AD41" i="5"/>
  <c r="AC41" i="5"/>
  <c r="AE40" i="5"/>
  <c r="AD40" i="5"/>
  <c r="AC40" i="5"/>
  <c r="AE39" i="5"/>
  <c r="AD39" i="5"/>
  <c r="AC39" i="5"/>
  <c r="AC12" i="5"/>
  <c r="AD12" i="5"/>
  <c r="AE12" i="5"/>
  <c r="AC13" i="5"/>
  <c r="AD13" i="5"/>
  <c r="AE13" i="5"/>
  <c r="AC14" i="5"/>
  <c r="AD14" i="5"/>
  <c r="AE14" i="5"/>
  <c r="AC15" i="5"/>
  <c r="AD15" i="5"/>
  <c r="AE15" i="5"/>
  <c r="AC16" i="5"/>
  <c r="AD16" i="5"/>
  <c r="AE16" i="5"/>
  <c r="AC17" i="5"/>
  <c r="AD17" i="5"/>
  <c r="AE17" i="5"/>
  <c r="AC18" i="5"/>
  <c r="AD18" i="5"/>
  <c r="AE18" i="5"/>
  <c r="AC19" i="5"/>
  <c r="AD19" i="5"/>
  <c r="AE19" i="5"/>
  <c r="AC20" i="5"/>
  <c r="AD20" i="5"/>
  <c r="AE20" i="5"/>
  <c r="AC21" i="5"/>
  <c r="AD21" i="5"/>
  <c r="AE21" i="5"/>
  <c r="AC22" i="5"/>
  <c r="AD22" i="5"/>
  <c r="AE22" i="5"/>
  <c r="AC23" i="5"/>
  <c r="AD23" i="5"/>
  <c r="AE23" i="5"/>
  <c r="AC24" i="5"/>
  <c r="AD24" i="5"/>
  <c r="AE24" i="5"/>
  <c r="AC25" i="5"/>
  <c r="AD25" i="5"/>
  <c r="AE25" i="5"/>
  <c r="AC26" i="5"/>
  <c r="AD26" i="5"/>
  <c r="AE26" i="5"/>
  <c r="AC27" i="5"/>
  <c r="AD27" i="5"/>
  <c r="AE27" i="5"/>
  <c r="AC28" i="5"/>
  <c r="AD28" i="5"/>
  <c r="AE28" i="5"/>
  <c r="AC29" i="5"/>
  <c r="AD29" i="5"/>
  <c r="AE29" i="5"/>
  <c r="AC30" i="5"/>
  <c r="AD30" i="5"/>
  <c r="AE30" i="5"/>
  <c r="AC31" i="5"/>
  <c r="AD31" i="5"/>
  <c r="AE31" i="5"/>
  <c r="AC32" i="5"/>
  <c r="AD32" i="5"/>
  <c r="AE32" i="5"/>
  <c r="AE11" i="5"/>
  <c r="AD11" i="5"/>
  <c r="V12" i="5"/>
  <c r="W12" i="5"/>
  <c r="X12" i="5"/>
  <c r="V13" i="5"/>
  <c r="W13" i="5"/>
  <c r="X13" i="5"/>
  <c r="V14" i="5"/>
  <c r="W14" i="5"/>
  <c r="X14" i="5"/>
  <c r="V15" i="5"/>
  <c r="W15" i="5"/>
  <c r="X15" i="5"/>
  <c r="V16" i="5"/>
  <c r="W16" i="5"/>
  <c r="X16" i="5"/>
  <c r="V17" i="5"/>
  <c r="W17" i="5"/>
  <c r="X17" i="5"/>
  <c r="V18" i="5"/>
  <c r="W18" i="5"/>
  <c r="X18" i="5"/>
  <c r="V19" i="5"/>
  <c r="W19" i="5"/>
  <c r="X19" i="5"/>
  <c r="V20" i="5"/>
  <c r="W20" i="5"/>
  <c r="X20" i="5"/>
  <c r="V21" i="5"/>
  <c r="W21" i="5"/>
  <c r="X21" i="5"/>
  <c r="V22" i="5"/>
  <c r="W22" i="5"/>
  <c r="X22" i="5"/>
  <c r="V23" i="5"/>
  <c r="W23" i="5"/>
  <c r="X23" i="5"/>
  <c r="V24" i="5"/>
  <c r="W24" i="5"/>
  <c r="X24" i="5"/>
  <c r="V25" i="5"/>
  <c r="W25" i="5"/>
  <c r="X25" i="5"/>
  <c r="V26" i="5"/>
  <c r="W26" i="5"/>
  <c r="X26" i="5"/>
  <c r="V27" i="5"/>
  <c r="W27" i="5"/>
  <c r="X27" i="5"/>
  <c r="V28" i="5"/>
  <c r="W28" i="5"/>
  <c r="X28" i="5"/>
  <c r="V29" i="5"/>
  <c r="W29" i="5"/>
  <c r="X29" i="5"/>
  <c r="V30" i="5"/>
  <c r="W30" i="5"/>
  <c r="X30" i="5"/>
  <c r="V31" i="5"/>
  <c r="W31" i="5"/>
  <c r="X31" i="5"/>
  <c r="V32" i="5"/>
  <c r="W32" i="5"/>
  <c r="X32" i="5"/>
  <c r="O12" i="5"/>
  <c r="P12" i="5"/>
  <c r="Q12" i="5"/>
  <c r="O13" i="5"/>
  <c r="P13" i="5"/>
  <c r="Q13" i="5"/>
  <c r="O14" i="5"/>
  <c r="P14" i="5"/>
  <c r="Q14" i="5"/>
  <c r="O15" i="5"/>
  <c r="P15" i="5"/>
  <c r="Q15" i="5"/>
  <c r="O16" i="5"/>
  <c r="P16" i="5"/>
  <c r="Q16" i="5"/>
  <c r="O17" i="5"/>
  <c r="P17" i="5"/>
  <c r="Q17" i="5"/>
  <c r="O18" i="5"/>
  <c r="P18" i="5"/>
  <c r="Q18" i="5"/>
  <c r="O19" i="5"/>
  <c r="P19" i="5"/>
  <c r="Q19" i="5"/>
  <c r="O20" i="5"/>
  <c r="P20" i="5"/>
  <c r="Q20" i="5"/>
  <c r="O21" i="5"/>
  <c r="P21" i="5"/>
  <c r="Q21" i="5"/>
  <c r="O22" i="5"/>
  <c r="P22" i="5"/>
  <c r="Q22" i="5"/>
  <c r="O23" i="5"/>
  <c r="P23" i="5"/>
  <c r="Q23" i="5"/>
  <c r="O24" i="5"/>
  <c r="P24" i="5"/>
  <c r="Q24" i="5"/>
  <c r="O25" i="5"/>
  <c r="P25" i="5"/>
  <c r="Q25" i="5"/>
  <c r="O26" i="5"/>
  <c r="P26" i="5"/>
  <c r="Q26" i="5"/>
  <c r="O27" i="5"/>
  <c r="P27" i="5"/>
  <c r="Q27" i="5"/>
  <c r="O28" i="5"/>
  <c r="P28" i="5"/>
  <c r="Q28" i="5"/>
  <c r="O29" i="5"/>
  <c r="P29" i="5"/>
  <c r="Q29" i="5"/>
  <c r="O30" i="5"/>
  <c r="P30" i="5"/>
  <c r="Q30" i="5"/>
  <c r="O31" i="5"/>
  <c r="P31" i="5"/>
  <c r="Q31" i="5"/>
  <c r="O32" i="5"/>
  <c r="P32" i="5"/>
  <c r="Q32" i="5"/>
  <c r="X11" i="5"/>
  <c r="W11" i="5"/>
  <c r="V11" i="5"/>
  <c r="Q11" i="5"/>
  <c r="P11" i="5"/>
  <c r="O11" i="5"/>
  <c r="AP70" i="5"/>
  <c r="J70" i="5"/>
  <c r="AW69" i="5"/>
  <c r="AP69" i="5"/>
  <c r="AN69" i="5"/>
  <c r="AN70" i="5" s="1"/>
  <c r="AF69" i="5"/>
  <c r="R69" i="5"/>
  <c r="K69" i="5"/>
  <c r="J69" i="5"/>
  <c r="BJ68" i="5"/>
  <c r="BC68" i="5"/>
  <c r="AV68" i="5"/>
  <c r="AW68" i="5"/>
  <c r="AP68" i="5"/>
  <c r="AO68" i="5"/>
  <c r="L68" i="5"/>
  <c r="K68" i="5"/>
  <c r="BJ67" i="5"/>
  <c r="BC67" i="5"/>
  <c r="AV67" i="5"/>
  <c r="AP67" i="5"/>
  <c r="AO67" i="5"/>
  <c r="R67" i="5"/>
  <c r="L67" i="5"/>
  <c r="K67" i="5"/>
  <c r="AO42" i="5"/>
  <c r="AN42" i="5"/>
  <c r="AP41" i="5"/>
  <c r="AO41" i="5"/>
  <c r="AN41" i="5"/>
  <c r="J41" i="5"/>
  <c r="BK40" i="5"/>
  <c r="AW40" i="5"/>
  <c r="AV40" i="5"/>
  <c r="AP40" i="5"/>
  <c r="AO40" i="5"/>
  <c r="AF40" i="5"/>
  <c r="AG40" i="5"/>
  <c r="L40" i="5"/>
  <c r="K40" i="5"/>
  <c r="BJ39" i="5"/>
  <c r="BC39" i="5"/>
  <c r="BD39" i="5"/>
  <c r="AP39" i="5"/>
  <c r="AO39" i="5"/>
  <c r="Y39" i="5"/>
  <c r="Z39" i="5"/>
  <c r="R39" i="5"/>
  <c r="L39" i="5"/>
  <c r="K39" i="5"/>
  <c r="AP13" i="5"/>
  <c r="AN13" i="5"/>
  <c r="AW13" i="5" s="1"/>
  <c r="J13" i="5"/>
  <c r="BJ12" i="5"/>
  <c r="BK12" i="5"/>
  <c r="BC12" i="5"/>
  <c r="BD12" i="5"/>
  <c r="AV12" i="5"/>
  <c r="AW12" i="5"/>
  <c r="AP12" i="5"/>
  <c r="AO12" i="5"/>
  <c r="AF12" i="5"/>
  <c r="Y12" i="5"/>
  <c r="Z12" i="5"/>
  <c r="S12" i="5"/>
  <c r="R12" i="5"/>
  <c r="L12" i="5"/>
  <c r="K12" i="5"/>
  <c r="AV11" i="5"/>
  <c r="AW11" i="5"/>
  <c r="AP11" i="5"/>
  <c r="AO11" i="5"/>
  <c r="AF11" i="5"/>
  <c r="L11" i="5"/>
  <c r="K11" i="5"/>
  <c r="E4" i="5"/>
  <c r="E5" i="5"/>
  <c r="E3" i="5"/>
  <c r="BO59" i="4"/>
  <c r="BR59" i="4" s="1"/>
  <c r="BO60" i="4"/>
  <c r="BR60" i="4"/>
  <c r="BO31" i="4"/>
  <c r="BR31" i="4" s="1"/>
  <c r="BO32" i="4"/>
  <c r="BR32" i="4" s="1"/>
  <c r="BI74" i="4"/>
  <c r="BI75" i="4"/>
  <c r="BI76" i="4"/>
  <c r="BI77" i="4"/>
  <c r="BI78" i="4"/>
  <c r="BI79" i="4"/>
  <c r="BI80" i="4"/>
  <c r="BI81" i="4"/>
  <c r="BI82" i="4"/>
  <c r="BI83" i="4"/>
  <c r="BI84" i="4"/>
  <c r="BI85" i="4"/>
  <c r="BI86" i="4"/>
  <c r="BI87" i="4"/>
  <c r="BI88" i="4"/>
  <c r="BI73" i="4"/>
  <c r="BI46" i="4"/>
  <c r="BI47" i="4"/>
  <c r="BI48" i="4"/>
  <c r="BI49" i="4"/>
  <c r="BI50" i="4"/>
  <c r="BI51" i="4"/>
  <c r="BI52" i="4"/>
  <c r="BI53" i="4"/>
  <c r="BI54" i="4"/>
  <c r="BI55" i="4"/>
  <c r="BI56" i="4"/>
  <c r="BI57" i="4"/>
  <c r="BI58" i="4"/>
  <c r="BI59" i="4"/>
  <c r="BI60" i="4"/>
  <c r="BI45" i="4"/>
  <c r="BB60" i="4"/>
  <c r="BB59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17" i="4"/>
  <c r="BB32" i="4"/>
  <c r="BB31" i="4"/>
  <c r="BH88" i="4"/>
  <c r="BG88" i="4"/>
  <c r="BF88" i="4"/>
  <c r="BH87" i="4"/>
  <c r="BG87" i="4"/>
  <c r="BF87" i="4"/>
  <c r="BH86" i="4"/>
  <c r="BG86" i="4"/>
  <c r="BF86" i="4"/>
  <c r="BH85" i="4"/>
  <c r="BG85" i="4"/>
  <c r="BF85" i="4"/>
  <c r="BH84" i="4"/>
  <c r="BG84" i="4"/>
  <c r="BF84" i="4"/>
  <c r="BH83" i="4"/>
  <c r="BG83" i="4"/>
  <c r="BF83" i="4"/>
  <c r="BH82" i="4"/>
  <c r="BG82" i="4"/>
  <c r="BF82" i="4"/>
  <c r="BH81" i="4"/>
  <c r="BG81" i="4"/>
  <c r="BF81" i="4"/>
  <c r="BH80" i="4"/>
  <c r="BG80" i="4"/>
  <c r="BF80" i="4"/>
  <c r="BH79" i="4"/>
  <c r="BG79" i="4"/>
  <c r="BF79" i="4"/>
  <c r="BH78" i="4"/>
  <c r="BG78" i="4"/>
  <c r="BF78" i="4"/>
  <c r="BH77" i="4"/>
  <c r="BG77" i="4"/>
  <c r="BF77" i="4"/>
  <c r="BH76" i="4"/>
  <c r="BG76" i="4"/>
  <c r="BF76" i="4"/>
  <c r="BH75" i="4"/>
  <c r="BG75" i="4"/>
  <c r="BF75" i="4"/>
  <c r="BH74" i="4"/>
  <c r="BG74" i="4"/>
  <c r="BF74" i="4"/>
  <c r="BH73" i="4"/>
  <c r="BG73" i="4"/>
  <c r="BF73" i="4"/>
  <c r="BH72" i="4"/>
  <c r="BG72" i="4"/>
  <c r="BF72" i="4"/>
  <c r="BH71" i="4"/>
  <c r="BG71" i="4"/>
  <c r="BF71" i="4"/>
  <c r="BH70" i="4"/>
  <c r="BG70" i="4"/>
  <c r="BF70" i="4"/>
  <c r="BH69" i="4"/>
  <c r="BG69" i="4"/>
  <c r="BF69" i="4"/>
  <c r="BH68" i="4"/>
  <c r="BG68" i="4"/>
  <c r="BF68" i="4"/>
  <c r="BH67" i="4"/>
  <c r="BG67" i="4"/>
  <c r="BF67" i="4"/>
  <c r="BH60" i="4"/>
  <c r="BG60" i="4"/>
  <c r="BF60" i="4"/>
  <c r="BH59" i="4"/>
  <c r="BG59" i="4"/>
  <c r="BF59" i="4"/>
  <c r="BH58" i="4"/>
  <c r="BG58" i="4"/>
  <c r="BF58" i="4"/>
  <c r="BH57" i="4"/>
  <c r="BG57" i="4"/>
  <c r="BF57" i="4"/>
  <c r="BH56" i="4"/>
  <c r="BG56" i="4"/>
  <c r="BF56" i="4"/>
  <c r="BH55" i="4"/>
  <c r="BG55" i="4"/>
  <c r="BF55" i="4"/>
  <c r="BH54" i="4"/>
  <c r="BG54" i="4"/>
  <c r="BF54" i="4"/>
  <c r="BH53" i="4"/>
  <c r="BG53" i="4"/>
  <c r="BF53" i="4"/>
  <c r="BH52" i="4"/>
  <c r="BG52" i="4"/>
  <c r="BF52" i="4"/>
  <c r="BH51" i="4"/>
  <c r="BG51" i="4"/>
  <c r="BF51" i="4"/>
  <c r="BH50" i="4"/>
  <c r="BG50" i="4"/>
  <c r="BF50" i="4"/>
  <c r="BH49" i="4"/>
  <c r="BG49" i="4"/>
  <c r="BF49" i="4"/>
  <c r="BH48" i="4"/>
  <c r="BG48" i="4"/>
  <c r="BF48" i="4"/>
  <c r="BH47" i="4"/>
  <c r="BG47" i="4"/>
  <c r="BF47" i="4"/>
  <c r="BH46" i="4"/>
  <c r="BG46" i="4"/>
  <c r="BF46" i="4"/>
  <c r="BH45" i="4"/>
  <c r="BG45" i="4"/>
  <c r="BF45" i="4"/>
  <c r="BH44" i="4"/>
  <c r="BG44" i="4"/>
  <c r="BF44" i="4"/>
  <c r="BH43" i="4"/>
  <c r="BG43" i="4"/>
  <c r="BF43" i="4"/>
  <c r="BH42" i="4"/>
  <c r="BG42" i="4"/>
  <c r="BF42" i="4"/>
  <c r="BH41" i="4"/>
  <c r="BG41" i="4"/>
  <c r="BF41" i="4"/>
  <c r="BI41" i="4" s="1"/>
  <c r="BH40" i="4"/>
  <c r="BG40" i="4"/>
  <c r="BF40" i="4"/>
  <c r="BH39" i="4"/>
  <c r="BG39" i="4"/>
  <c r="BF39" i="4"/>
  <c r="BH32" i="4"/>
  <c r="BG32" i="4"/>
  <c r="BF32" i="4"/>
  <c r="BH31" i="4"/>
  <c r="BG31" i="4"/>
  <c r="BF31" i="4"/>
  <c r="BH30" i="4"/>
  <c r="BG30" i="4"/>
  <c r="BF30" i="4"/>
  <c r="BH29" i="4"/>
  <c r="BG29" i="4"/>
  <c r="BF29" i="4"/>
  <c r="BH28" i="4"/>
  <c r="BG28" i="4"/>
  <c r="BF28" i="4"/>
  <c r="BH27" i="4"/>
  <c r="BG27" i="4"/>
  <c r="BF27" i="4"/>
  <c r="BH26" i="4"/>
  <c r="BG26" i="4"/>
  <c r="BF26" i="4"/>
  <c r="BH25" i="4"/>
  <c r="BG25" i="4"/>
  <c r="BF25" i="4"/>
  <c r="BH24" i="4"/>
  <c r="BG24" i="4"/>
  <c r="BF24" i="4"/>
  <c r="BH23" i="4"/>
  <c r="BG23" i="4"/>
  <c r="BF23" i="4"/>
  <c r="BH22" i="4"/>
  <c r="BG22" i="4"/>
  <c r="BF22" i="4"/>
  <c r="BH21" i="4"/>
  <c r="BG21" i="4"/>
  <c r="BF21" i="4"/>
  <c r="BH20" i="4"/>
  <c r="BG20" i="4"/>
  <c r="BF20" i="4"/>
  <c r="BH19" i="4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H14" i="4"/>
  <c r="BG14" i="4"/>
  <c r="BF14" i="4"/>
  <c r="BH13" i="4"/>
  <c r="BG13" i="4"/>
  <c r="BF13" i="4"/>
  <c r="BH12" i="4"/>
  <c r="BG12" i="4"/>
  <c r="BF12" i="4"/>
  <c r="BH11" i="4"/>
  <c r="BG11" i="4"/>
  <c r="BF11" i="4"/>
  <c r="BA88" i="4"/>
  <c r="AZ88" i="4"/>
  <c r="AY88" i="4"/>
  <c r="BA87" i="4"/>
  <c r="AZ87" i="4"/>
  <c r="AY87" i="4"/>
  <c r="BA86" i="4"/>
  <c r="AZ86" i="4"/>
  <c r="AY86" i="4"/>
  <c r="BA85" i="4"/>
  <c r="AZ85" i="4"/>
  <c r="AY85" i="4"/>
  <c r="BA84" i="4"/>
  <c r="AZ84" i="4"/>
  <c r="AY84" i="4"/>
  <c r="BA83" i="4"/>
  <c r="AZ83" i="4"/>
  <c r="AY83" i="4"/>
  <c r="BA82" i="4"/>
  <c r="AZ82" i="4"/>
  <c r="AY82" i="4"/>
  <c r="BA81" i="4"/>
  <c r="AZ81" i="4"/>
  <c r="AY81" i="4"/>
  <c r="BA80" i="4"/>
  <c r="AZ80" i="4"/>
  <c r="AY80" i="4"/>
  <c r="BA79" i="4"/>
  <c r="AZ79" i="4"/>
  <c r="AY79" i="4"/>
  <c r="BA78" i="4"/>
  <c r="AZ78" i="4"/>
  <c r="AY78" i="4"/>
  <c r="BA77" i="4"/>
  <c r="AZ77" i="4"/>
  <c r="AY77" i="4"/>
  <c r="BA76" i="4"/>
  <c r="AZ76" i="4"/>
  <c r="AY76" i="4"/>
  <c r="BA75" i="4"/>
  <c r="AZ75" i="4"/>
  <c r="AY75" i="4"/>
  <c r="BA74" i="4"/>
  <c r="AZ74" i="4"/>
  <c r="AY74" i="4"/>
  <c r="BA73" i="4"/>
  <c r="AZ73" i="4"/>
  <c r="AY73" i="4"/>
  <c r="BA72" i="4"/>
  <c r="AZ72" i="4"/>
  <c r="AY72" i="4"/>
  <c r="BA71" i="4"/>
  <c r="AZ71" i="4"/>
  <c r="AY71" i="4"/>
  <c r="BA70" i="4"/>
  <c r="AZ70" i="4"/>
  <c r="AY70" i="4"/>
  <c r="BA69" i="4"/>
  <c r="AZ69" i="4"/>
  <c r="AY69" i="4"/>
  <c r="BA68" i="4"/>
  <c r="AZ68" i="4"/>
  <c r="AY68" i="4"/>
  <c r="BA67" i="4"/>
  <c r="AZ67" i="4"/>
  <c r="AY67" i="4"/>
  <c r="BA60" i="4"/>
  <c r="AZ60" i="4"/>
  <c r="AY60" i="4"/>
  <c r="BA59" i="4"/>
  <c r="AZ59" i="4"/>
  <c r="AY59" i="4"/>
  <c r="BA58" i="4"/>
  <c r="AZ58" i="4"/>
  <c r="AY58" i="4"/>
  <c r="BA57" i="4"/>
  <c r="AZ57" i="4"/>
  <c r="AY57" i="4"/>
  <c r="BA56" i="4"/>
  <c r="AZ56" i="4"/>
  <c r="AY56" i="4"/>
  <c r="BA55" i="4"/>
  <c r="AZ55" i="4"/>
  <c r="AY55" i="4"/>
  <c r="BA54" i="4"/>
  <c r="AZ54" i="4"/>
  <c r="AY54" i="4"/>
  <c r="BA53" i="4"/>
  <c r="AZ53" i="4"/>
  <c r="AY53" i="4"/>
  <c r="BA52" i="4"/>
  <c r="AZ52" i="4"/>
  <c r="AY52" i="4"/>
  <c r="BA51" i="4"/>
  <c r="AZ51" i="4"/>
  <c r="AY51" i="4"/>
  <c r="BA50" i="4"/>
  <c r="AZ50" i="4"/>
  <c r="AY50" i="4"/>
  <c r="BA49" i="4"/>
  <c r="AZ49" i="4"/>
  <c r="AY49" i="4"/>
  <c r="BA48" i="4"/>
  <c r="AZ48" i="4"/>
  <c r="AY48" i="4"/>
  <c r="BA47" i="4"/>
  <c r="AZ47" i="4"/>
  <c r="AY47" i="4"/>
  <c r="BA46" i="4"/>
  <c r="AZ46" i="4"/>
  <c r="AY46" i="4"/>
  <c r="BA45" i="4"/>
  <c r="AZ45" i="4"/>
  <c r="AY45" i="4"/>
  <c r="BA44" i="4"/>
  <c r="AZ44" i="4"/>
  <c r="AY44" i="4"/>
  <c r="BA43" i="4"/>
  <c r="AZ43" i="4"/>
  <c r="AY43" i="4"/>
  <c r="BA42" i="4"/>
  <c r="AZ42" i="4"/>
  <c r="AY42" i="4"/>
  <c r="BA41" i="4"/>
  <c r="AZ41" i="4"/>
  <c r="AY41" i="4"/>
  <c r="BA40" i="4"/>
  <c r="AZ40" i="4"/>
  <c r="AY40" i="4"/>
  <c r="BA39" i="4"/>
  <c r="AZ39" i="4"/>
  <c r="AY39" i="4"/>
  <c r="BA32" i="4"/>
  <c r="AZ32" i="4"/>
  <c r="AY32" i="4"/>
  <c r="BA31" i="4"/>
  <c r="AZ31" i="4"/>
  <c r="AY31" i="4"/>
  <c r="BA30" i="4"/>
  <c r="AZ30" i="4"/>
  <c r="AY30" i="4"/>
  <c r="BA29" i="4"/>
  <c r="AZ29" i="4"/>
  <c r="AY29" i="4"/>
  <c r="BA28" i="4"/>
  <c r="AZ28" i="4"/>
  <c r="AY28" i="4"/>
  <c r="BA27" i="4"/>
  <c r="AZ27" i="4"/>
  <c r="AY27" i="4"/>
  <c r="BA26" i="4"/>
  <c r="AZ26" i="4"/>
  <c r="AY26" i="4"/>
  <c r="BA25" i="4"/>
  <c r="AZ25" i="4"/>
  <c r="AY25" i="4"/>
  <c r="BA24" i="4"/>
  <c r="AZ24" i="4"/>
  <c r="AY24" i="4"/>
  <c r="BA23" i="4"/>
  <c r="AZ23" i="4"/>
  <c r="AY23" i="4"/>
  <c r="BA22" i="4"/>
  <c r="AZ22" i="4"/>
  <c r="AY22" i="4"/>
  <c r="BA21" i="4"/>
  <c r="AZ21" i="4"/>
  <c r="AY21" i="4"/>
  <c r="BA20" i="4"/>
  <c r="AZ20" i="4"/>
  <c r="AY20" i="4"/>
  <c r="BA19" i="4"/>
  <c r="AZ19" i="4"/>
  <c r="AY19" i="4"/>
  <c r="BA18" i="4"/>
  <c r="AZ18" i="4"/>
  <c r="AY18" i="4"/>
  <c r="BA17" i="4"/>
  <c r="AZ17" i="4"/>
  <c r="AY17" i="4"/>
  <c r="BA16" i="4"/>
  <c r="AZ16" i="4"/>
  <c r="AY16" i="4"/>
  <c r="BA15" i="4"/>
  <c r="AZ15" i="4"/>
  <c r="AY15" i="4"/>
  <c r="BA14" i="4"/>
  <c r="AZ14" i="4"/>
  <c r="AY14" i="4"/>
  <c r="BA13" i="4"/>
  <c r="AZ13" i="4"/>
  <c r="AY13" i="4"/>
  <c r="BA12" i="4"/>
  <c r="AZ12" i="4"/>
  <c r="AY12" i="4"/>
  <c r="BA11" i="4"/>
  <c r="AZ11" i="4"/>
  <c r="AY11" i="4"/>
  <c r="AT88" i="4"/>
  <c r="AS88" i="4"/>
  <c r="AR88" i="4"/>
  <c r="AT87" i="4"/>
  <c r="AS87" i="4"/>
  <c r="AR87" i="4"/>
  <c r="AT86" i="4"/>
  <c r="AS86" i="4"/>
  <c r="AR86" i="4"/>
  <c r="AT85" i="4"/>
  <c r="AS85" i="4"/>
  <c r="AR85" i="4"/>
  <c r="AT84" i="4"/>
  <c r="AS84" i="4"/>
  <c r="AR84" i="4"/>
  <c r="AT83" i="4"/>
  <c r="AS83" i="4"/>
  <c r="AR83" i="4"/>
  <c r="AT82" i="4"/>
  <c r="AS82" i="4"/>
  <c r="AR82" i="4"/>
  <c r="AT81" i="4"/>
  <c r="AS81" i="4"/>
  <c r="AR81" i="4"/>
  <c r="AT80" i="4"/>
  <c r="AS80" i="4"/>
  <c r="AR80" i="4"/>
  <c r="AT79" i="4"/>
  <c r="AS79" i="4"/>
  <c r="AR79" i="4"/>
  <c r="AT78" i="4"/>
  <c r="AS78" i="4"/>
  <c r="AR78" i="4"/>
  <c r="AT77" i="4"/>
  <c r="AS77" i="4"/>
  <c r="AR77" i="4"/>
  <c r="AT76" i="4"/>
  <c r="AS76" i="4"/>
  <c r="AR76" i="4"/>
  <c r="AT75" i="4"/>
  <c r="AS75" i="4"/>
  <c r="AR75" i="4"/>
  <c r="AT74" i="4"/>
  <c r="AS74" i="4"/>
  <c r="AR74" i="4"/>
  <c r="AT73" i="4"/>
  <c r="AS73" i="4"/>
  <c r="AR73" i="4"/>
  <c r="AT72" i="4"/>
  <c r="AS72" i="4"/>
  <c r="AR72" i="4"/>
  <c r="AT71" i="4"/>
  <c r="AS71" i="4"/>
  <c r="AR71" i="4"/>
  <c r="AT70" i="4"/>
  <c r="AS70" i="4"/>
  <c r="AR70" i="4"/>
  <c r="AT69" i="4"/>
  <c r="AS69" i="4"/>
  <c r="AR69" i="4"/>
  <c r="AT68" i="4"/>
  <c r="AS68" i="4"/>
  <c r="AR68" i="4"/>
  <c r="AT67" i="4"/>
  <c r="AS67" i="4"/>
  <c r="AR67" i="4"/>
  <c r="AT60" i="4"/>
  <c r="AS60" i="4"/>
  <c r="AR60" i="4"/>
  <c r="AT59" i="4"/>
  <c r="AS59" i="4"/>
  <c r="AR59" i="4"/>
  <c r="AT58" i="4"/>
  <c r="AS58" i="4"/>
  <c r="AR58" i="4"/>
  <c r="AT57" i="4"/>
  <c r="AS57" i="4"/>
  <c r="AR57" i="4"/>
  <c r="AT56" i="4"/>
  <c r="AS56" i="4"/>
  <c r="AR56" i="4"/>
  <c r="AT55" i="4"/>
  <c r="AS55" i="4"/>
  <c r="AR55" i="4"/>
  <c r="AT54" i="4"/>
  <c r="AS54" i="4"/>
  <c r="AR54" i="4"/>
  <c r="AT53" i="4"/>
  <c r="AS53" i="4"/>
  <c r="AR53" i="4"/>
  <c r="AT52" i="4"/>
  <c r="AS52" i="4"/>
  <c r="AR52" i="4"/>
  <c r="AT51" i="4"/>
  <c r="AS51" i="4"/>
  <c r="AR51" i="4"/>
  <c r="AT50" i="4"/>
  <c r="AS50" i="4"/>
  <c r="AR50" i="4"/>
  <c r="AT49" i="4"/>
  <c r="AS49" i="4"/>
  <c r="AR49" i="4"/>
  <c r="AT48" i="4"/>
  <c r="AS48" i="4"/>
  <c r="AR48" i="4"/>
  <c r="AT47" i="4"/>
  <c r="AS47" i="4"/>
  <c r="AR47" i="4"/>
  <c r="AT46" i="4"/>
  <c r="AS46" i="4"/>
  <c r="AR46" i="4"/>
  <c r="AT45" i="4"/>
  <c r="AS45" i="4"/>
  <c r="AR45" i="4"/>
  <c r="AT44" i="4"/>
  <c r="AS44" i="4"/>
  <c r="AR44" i="4"/>
  <c r="AT43" i="4"/>
  <c r="AS43" i="4"/>
  <c r="AR43" i="4"/>
  <c r="AT42" i="4"/>
  <c r="AS42" i="4"/>
  <c r="AR42" i="4"/>
  <c r="AT41" i="4"/>
  <c r="AS41" i="4"/>
  <c r="AV41" i="4" s="1"/>
  <c r="AR41" i="4"/>
  <c r="AT40" i="4"/>
  <c r="AS40" i="4"/>
  <c r="AR40" i="4"/>
  <c r="AT39" i="4"/>
  <c r="AU39" i="4" s="1"/>
  <c r="AS39" i="4"/>
  <c r="AR39" i="4"/>
  <c r="AU41" i="4"/>
  <c r="AT32" i="4"/>
  <c r="AS32" i="4"/>
  <c r="AR32" i="4"/>
  <c r="AT31" i="4"/>
  <c r="AS31" i="4"/>
  <c r="AR31" i="4"/>
  <c r="AT30" i="4"/>
  <c r="AS30" i="4"/>
  <c r="AR30" i="4"/>
  <c r="AT29" i="4"/>
  <c r="AS29" i="4"/>
  <c r="AR29" i="4"/>
  <c r="AT28" i="4"/>
  <c r="AS28" i="4"/>
  <c r="AR28" i="4"/>
  <c r="AT27" i="4"/>
  <c r="AS27" i="4"/>
  <c r="AR27" i="4"/>
  <c r="AT26" i="4"/>
  <c r="AS26" i="4"/>
  <c r="AR26" i="4"/>
  <c r="AT25" i="4"/>
  <c r="AS25" i="4"/>
  <c r="AR25" i="4"/>
  <c r="AT24" i="4"/>
  <c r="AS24" i="4"/>
  <c r="AR24" i="4"/>
  <c r="AT23" i="4"/>
  <c r="AS23" i="4"/>
  <c r="AR23" i="4"/>
  <c r="AT22" i="4"/>
  <c r="AS22" i="4"/>
  <c r="AR22" i="4"/>
  <c r="AT21" i="4"/>
  <c r="AS21" i="4"/>
  <c r="AR21" i="4"/>
  <c r="AT20" i="4"/>
  <c r="AS20" i="4"/>
  <c r="AR20" i="4"/>
  <c r="AT19" i="4"/>
  <c r="AS19" i="4"/>
  <c r="AR19" i="4"/>
  <c r="AT18" i="4"/>
  <c r="AS18" i="4"/>
  <c r="AR18" i="4"/>
  <c r="AT17" i="4"/>
  <c r="AS17" i="4"/>
  <c r="AR17" i="4"/>
  <c r="AT16" i="4"/>
  <c r="AS16" i="4"/>
  <c r="AR16" i="4"/>
  <c r="AT15" i="4"/>
  <c r="AS15" i="4"/>
  <c r="AR15" i="4"/>
  <c r="AT14" i="4"/>
  <c r="AS14" i="4"/>
  <c r="AR14" i="4"/>
  <c r="AT13" i="4"/>
  <c r="AS13" i="4"/>
  <c r="AR13" i="4"/>
  <c r="AT12" i="4"/>
  <c r="AS12" i="4"/>
  <c r="AR12" i="4"/>
  <c r="AT11" i="4"/>
  <c r="AS11" i="4"/>
  <c r="AR11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74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46" i="4"/>
  <c r="X60" i="4"/>
  <c r="X59" i="4"/>
  <c r="X32" i="4"/>
  <c r="X31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18" i="4"/>
  <c r="AD88" i="4"/>
  <c r="AC88" i="4"/>
  <c r="AB88" i="4"/>
  <c r="AD87" i="4"/>
  <c r="AC87" i="4"/>
  <c r="AB87" i="4"/>
  <c r="AD86" i="4"/>
  <c r="AC86" i="4"/>
  <c r="AB86" i="4"/>
  <c r="AD85" i="4"/>
  <c r="AC85" i="4"/>
  <c r="AB85" i="4"/>
  <c r="AD84" i="4"/>
  <c r="AC84" i="4"/>
  <c r="AB84" i="4"/>
  <c r="AD83" i="4"/>
  <c r="AC83" i="4"/>
  <c r="AB83" i="4"/>
  <c r="AD82" i="4"/>
  <c r="AC82" i="4"/>
  <c r="AB82" i="4"/>
  <c r="AD81" i="4"/>
  <c r="AC81" i="4"/>
  <c r="AB81" i="4"/>
  <c r="AD80" i="4"/>
  <c r="AC80" i="4"/>
  <c r="AB80" i="4"/>
  <c r="AD79" i="4"/>
  <c r="AC79" i="4"/>
  <c r="AB79" i="4"/>
  <c r="AD78" i="4"/>
  <c r="AC78" i="4"/>
  <c r="AB78" i="4"/>
  <c r="AD77" i="4"/>
  <c r="AC77" i="4"/>
  <c r="AB77" i="4"/>
  <c r="AD76" i="4"/>
  <c r="AC76" i="4"/>
  <c r="AB76" i="4"/>
  <c r="AD75" i="4"/>
  <c r="AC75" i="4"/>
  <c r="AB75" i="4"/>
  <c r="AD74" i="4"/>
  <c r="AC74" i="4"/>
  <c r="AB74" i="4"/>
  <c r="AD73" i="4"/>
  <c r="AC73" i="4"/>
  <c r="AB73" i="4"/>
  <c r="AD72" i="4"/>
  <c r="AC72" i="4"/>
  <c r="AB72" i="4"/>
  <c r="AD71" i="4"/>
  <c r="AC71" i="4"/>
  <c r="AB71" i="4"/>
  <c r="AD70" i="4"/>
  <c r="AC70" i="4"/>
  <c r="AB70" i="4"/>
  <c r="AD69" i="4"/>
  <c r="AC69" i="4"/>
  <c r="AB69" i="4"/>
  <c r="AD68" i="4"/>
  <c r="AE68" i="4" s="1"/>
  <c r="AC68" i="4"/>
  <c r="AB68" i="4"/>
  <c r="AD67" i="4"/>
  <c r="AC67" i="4"/>
  <c r="AB67" i="4"/>
  <c r="AD60" i="4"/>
  <c r="AC60" i="4"/>
  <c r="AB60" i="4"/>
  <c r="AD59" i="4"/>
  <c r="AC59" i="4"/>
  <c r="AB59" i="4"/>
  <c r="AD58" i="4"/>
  <c r="AC58" i="4"/>
  <c r="AB58" i="4"/>
  <c r="AD57" i="4"/>
  <c r="AC57" i="4"/>
  <c r="AB57" i="4"/>
  <c r="AD56" i="4"/>
  <c r="AC56" i="4"/>
  <c r="AB56" i="4"/>
  <c r="AD55" i="4"/>
  <c r="AC55" i="4"/>
  <c r="AB55" i="4"/>
  <c r="AD54" i="4"/>
  <c r="AC54" i="4"/>
  <c r="AB54" i="4"/>
  <c r="AD53" i="4"/>
  <c r="AC53" i="4"/>
  <c r="AB53" i="4"/>
  <c r="AD52" i="4"/>
  <c r="AC52" i="4"/>
  <c r="AB52" i="4"/>
  <c r="AD51" i="4"/>
  <c r="AC51" i="4"/>
  <c r="AB51" i="4"/>
  <c r="AD50" i="4"/>
  <c r="AC50" i="4"/>
  <c r="AB50" i="4"/>
  <c r="AD49" i="4"/>
  <c r="AC49" i="4"/>
  <c r="AB49" i="4"/>
  <c r="AD48" i="4"/>
  <c r="AC48" i="4"/>
  <c r="AB48" i="4"/>
  <c r="AD47" i="4"/>
  <c r="AC47" i="4"/>
  <c r="AB47" i="4"/>
  <c r="AD46" i="4"/>
  <c r="AC46" i="4"/>
  <c r="AB46" i="4"/>
  <c r="AD45" i="4"/>
  <c r="AC45" i="4"/>
  <c r="AB45" i="4"/>
  <c r="AD44" i="4"/>
  <c r="AC44" i="4"/>
  <c r="AB44" i="4"/>
  <c r="AD43" i="4"/>
  <c r="AC43" i="4"/>
  <c r="AB43" i="4"/>
  <c r="AD42" i="4"/>
  <c r="AC42" i="4"/>
  <c r="AB42" i="4"/>
  <c r="AD41" i="4"/>
  <c r="AC41" i="4"/>
  <c r="AB41" i="4"/>
  <c r="AD40" i="4"/>
  <c r="AE40" i="4" s="1"/>
  <c r="AC40" i="4"/>
  <c r="AB40" i="4"/>
  <c r="AD39" i="4"/>
  <c r="AC39" i="4"/>
  <c r="AB39" i="4"/>
  <c r="AB12" i="4"/>
  <c r="AC12" i="4"/>
  <c r="AD12" i="4"/>
  <c r="AB13" i="4"/>
  <c r="AC13" i="4"/>
  <c r="AD13" i="4"/>
  <c r="AB14" i="4"/>
  <c r="AC14" i="4"/>
  <c r="AD14" i="4"/>
  <c r="AB15" i="4"/>
  <c r="AC15" i="4"/>
  <c r="AD15" i="4"/>
  <c r="AB16" i="4"/>
  <c r="AC16" i="4"/>
  <c r="AD16" i="4"/>
  <c r="AB17" i="4"/>
  <c r="AC17" i="4"/>
  <c r="AD17" i="4"/>
  <c r="AB18" i="4"/>
  <c r="AC18" i="4"/>
  <c r="AD18" i="4"/>
  <c r="AB19" i="4"/>
  <c r="AC19" i="4"/>
  <c r="AD19" i="4"/>
  <c r="AB20" i="4"/>
  <c r="AC20" i="4"/>
  <c r="AD20" i="4"/>
  <c r="AB21" i="4"/>
  <c r="AC21" i="4"/>
  <c r="AD21" i="4"/>
  <c r="AB22" i="4"/>
  <c r="AC22" i="4"/>
  <c r="AD22" i="4"/>
  <c r="AB23" i="4"/>
  <c r="AC23" i="4"/>
  <c r="AD23" i="4"/>
  <c r="AB24" i="4"/>
  <c r="AC24" i="4"/>
  <c r="AD24" i="4"/>
  <c r="AB25" i="4"/>
  <c r="AC25" i="4"/>
  <c r="AD25" i="4"/>
  <c r="AB26" i="4"/>
  <c r="AC26" i="4"/>
  <c r="AD26" i="4"/>
  <c r="AB27" i="4"/>
  <c r="AC27" i="4"/>
  <c r="AD27" i="4"/>
  <c r="AB28" i="4"/>
  <c r="AC28" i="4"/>
  <c r="AD28" i="4"/>
  <c r="AB29" i="4"/>
  <c r="AC29" i="4"/>
  <c r="AD29" i="4"/>
  <c r="AB30" i="4"/>
  <c r="AC30" i="4"/>
  <c r="AD30" i="4"/>
  <c r="AB31" i="4"/>
  <c r="AC31" i="4"/>
  <c r="AD31" i="4"/>
  <c r="AB32" i="4"/>
  <c r="AC32" i="4"/>
  <c r="AD32" i="4"/>
  <c r="AD11" i="4"/>
  <c r="AB11" i="4"/>
  <c r="AC11" i="4"/>
  <c r="AE67" i="4"/>
  <c r="AE39" i="4"/>
  <c r="W88" i="4"/>
  <c r="V88" i="4"/>
  <c r="U88" i="4"/>
  <c r="W87" i="4"/>
  <c r="V87" i="4"/>
  <c r="U87" i="4"/>
  <c r="W86" i="4"/>
  <c r="V86" i="4"/>
  <c r="U86" i="4"/>
  <c r="W85" i="4"/>
  <c r="V85" i="4"/>
  <c r="U85" i="4"/>
  <c r="W84" i="4"/>
  <c r="V84" i="4"/>
  <c r="U84" i="4"/>
  <c r="W83" i="4"/>
  <c r="V83" i="4"/>
  <c r="U83" i="4"/>
  <c r="W82" i="4"/>
  <c r="V82" i="4"/>
  <c r="U82" i="4"/>
  <c r="W81" i="4"/>
  <c r="V81" i="4"/>
  <c r="U81" i="4"/>
  <c r="W80" i="4"/>
  <c r="V80" i="4"/>
  <c r="U80" i="4"/>
  <c r="W79" i="4"/>
  <c r="V79" i="4"/>
  <c r="U79" i="4"/>
  <c r="W78" i="4"/>
  <c r="V78" i="4"/>
  <c r="U78" i="4"/>
  <c r="W77" i="4"/>
  <c r="V77" i="4"/>
  <c r="U77" i="4"/>
  <c r="W76" i="4"/>
  <c r="V76" i="4"/>
  <c r="U76" i="4"/>
  <c r="W75" i="4"/>
  <c r="V75" i="4"/>
  <c r="U75" i="4"/>
  <c r="W74" i="4"/>
  <c r="V74" i="4"/>
  <c r="U74" i="4"/>
  <c r="W73" i="4"/>
  <c r="V73" i="4"/>
  <c r="U73" i="4"/>
  <c r="W72" i="4"/>
  <c r="V72" i="4"/>
  <c r="U72" i="4"/>
  <c r="W71" i="4"/>
  <c r="V71" i="4"/>
  <c r="U71" i="4"/>
  <c r="W70" i="4"/>
  <c r="V70" i="4"/>
  <c r="U70" i="4"/>
  <c r="W69" i="4"/>
  <c r="V69" i="4"/>
  <c r="U69" i="4"/>
  <c r="W68" i="4"/>
  <c r="V68" i="4"/>
  <c r="U68" i="4"/>
  <c r="W67" i="4"/>
  <c r="V67" i="4"/>
  <c r="U67" i="4"/>
  <c r="W60" i="4"/>
  <c r="V60" i="4"/>
  <c r="U60" i="4"/>
  <c r="W59" i="4"/>
  <c r="V59" i="4"/>
  <c r="U59" i="4"/>
  <c r="W58" i="4"/>
  <c r="V58" i="4"/>
  <c r="U58" i="4"/>
  <c r="W57" i="4"/>
  <c r="V57" i="4"/>
  <c r="U57" i="4"/>
  <c r="W56" i="4"/>
  <c r="V56" i="4"/>
  <c r="U56" i="4"/>
  <c r="W55" i="4"/>
  <c r="V55" i="4"/>
  <c r="U55" i="4"/>
  <c r="W54" i="4"/>
  <c r="V54" i="4"/>
  <c r="U54" i="4"/>
  <c r="W53" i="4"/>
  <c r="V53" i="4"/>
  <c r="U53" i="4"/>
  <c r="W52" i="4"/>
  <c r="V52" i="4"/>
  <c r="U52" i="4"/>
  <c r="W51" i="4"/>
  <c r="V51" i="4"/>
  <c r="U51" i="4"/>
  <c r="W50" i="4"/>
  <c r="V50" i="4"/>
  <c r="U50" i="4"/>
  <c r="W49" i="4"/>
  <c r="V49" i="4"/>
  <c r="U49" i="4"/>
  <c r="W48" i="4"/>
  <c r="V48" i="4"/>
  <c r="U48" i="4"/>
  <c r="W47" i="4"/>
  <c r="V47" i="4"/>
  <c r="U47" i="4"/>
  <c r="W46" i="4"/>
  <c r="V46" i="4"/>
  <c r="U46" i="4"/>
  <c r="W45" i="4"/>
  <c r="V45" i="4"/>
  <c r="U45" i="4"/>
  <c r="W44" i="4"/>
  <c r="V44" i="4"/>
  <c r="U44" i="4"/>
  <c r="W43" i="4"/>
  <c r="V43" i="4"/>
  <c r="U43" i="4"/>
  <c r="W42" i="4"/>
  <c r="V42" i="4"/>
  <c r="U42" i="4"/>
  <c r="W41" i="4"/>
  <c r="V41" i="4"/>
  <c r="U41" i="4"/>
  <c r="W40" i="4"/>
  <c r="V40" i="4"/>
  <c r="U40" i="4"/>
  <c r="W39" i="4"/>
  <c r="V39" i="4"/>
  <c r="U39" i="4"/>
  <c r="P88" i="4"/>
  <c r="O88" i="4"/>
  <c r="N88" i="4"/>
  <c r="P87" i="4"/>
  <c r="O87" i="4"/>
  <c r="N87" i="4"/>
  <c r="P86" i="4"/>
  <c r="O86" i="4"/>
  <c r="N86" i="4"/>
  <c r="P85" i="4"/>
  <c r="O85" i="4"/>
  <c r="N85" i="4"/>
  <c r="P84" i="4"/>
  <c r="O84" i="4"/>
  <c r="N84" i="4"/>
  <c r="P83" i="4"/>
  <c r="O83" i="4"/>
  <c r="N83" i="4"/>
  <c r="P82" i="4"/>
  <c r="O82" i="4"/>
  <c r="N82" i="4"/>
  <c r="P81" i="4"/>
  <c r="O81" i="4"/>
  <c r="N81" i="4"/>
  <c r="P80" i="4"/>
  <c r="O80" i="4"/>
  <c r="N80" i="4"/>
  <c r="P79" i="4"/>
  <c r="O79" i="4"/>
  <c r="N79" i="4"/>
  <c r="P78" i="4"/>
  <c r="O78" i="4"/>
  <c r="N78" i="4"/>
  <c r="P77" i="4"/>
  <c r="O77" i="4"/>
  <c r="N77" i="4"/>
  <c r="P76" i="4"/>
  <c r="O76" i="4"/>
  <c r="N76" i="4"/>
  <c r="P75" i="4"/>
  <c r="O75" i="4"/>
  <c r="N75" i="4"/>
  <c r="P74" i="4"/>
  <c r="O74" i="4"/>
  <c r="N74" i="4"/>
  <c r="P73" i="4"/>
  <c r="O73" i="4"/>
  <c r="N73" i="4"/>
  <c r="P72" i="4"/>
  <c r="O72" i="4"/>
  <c r="N72" i="4"/>
  <c r="P71" i="4"/>
  <c r="O71" i="4"/>
  <c r="N71" i="4"/>
  <c r="P70" i="4"/>
  <c r="O70" i="4"/>
  <c r="N70" i="4"/>
  <c r="P69" i="4"/>
  <c r="O69" i="4"/>
  <c r="N69" i="4"/>
  <c r="P68" i="4"/>
  <c r="O68" i="4"/>
  <c r="R68" i="4" s="1"/>
  <c r="N68" i="4"/>
  <c r="P67" i="4"/>
  <c r="O67" i="4"/>
  <c r="N67" i="4"/>
  <c r="P60" i="4"/>
  <c r="O60" i="4"/>
  <c r="N60" i="4"/>
  <c r="P59" i="4"/>
  <c r="O59" i="4"/>
  <c r="N59" i="4"/>
  <c r="P58" i="4"/>
  <c r="O58" i="4"/>
  <c r="N58" i="4"/>
  <c r="P57" i="4"/>
  <c r="O57" i="4"/>
  <c r="N57" i="4"/>
  <c r="P56" i="4"/>
  <c r="O56" i="4"/>
  <c r="N56" i="4"/>
  <c r="P55" i="4"/>
  <c r="O55" i="4"/>
  <c r="N55" i="4"/>
  <c r="P54" i="4"/>
  <c r="O54" i="4"/>
  <c r="N54" i="4"/>
  <c r="P53" i="4"/>
  <c r="O53" i="4"/>
  <c r="N53" i="4"/>
  <c r="P52" i="4"/>
  <c r="O52" i="4"/>
  <c r="N52" i="4"/>
  <c r="P51" i="4"/>
  <c r="O51" i="4"/>
  <c r="N51" i="4"/>
  <c r="P50" i="4"/>
  <c r="O50" i="4"/>
  <c r="N50" i="4"/>
  <c r="P49" i="4"/>
  <c r="O49" i="4"/>
  <c r="N49" i="4"/>
  <c r="P48" i="4"/>
  <c r="O48" i="4"/>
  <c r="N48" i="4"/>
  <c r="P47" i="4"/>
  <c r="O47" i="4"/>
  <c r="N47" i="4"/>
  <c r="P46" i="4"/>
  <c r="O46" i="4"/>
  <c r="N46" i="4"/>
  <c r="P45" i="4"/>
  <c r="O45" i="4"/>
  <c r="N45" i="4"/>
  <c r="P44" i="4"/>
  <c r="O44" i="4"/>
  <c r="N44" i="4"/>
  <c r="P43" i="4"/>
  <c r="O43" i="4"/>
  <c r="N43" i="4"/>
  <c r="P42" i="4"/>
  <c r="O42" i="4"/>
  <c r="N42" i="4"/>
  <c r="P41" i="4"/>
  <c r="O41" i="4"/>
  <c r="N41" i="4"/>
  <c r="P40" i="4"/>
  <c r="Q40" i="4" s="1"/>
  <c r="O40" i="4"/>
  <c r="N40" i="4"/>
  <c r="P39" i="4"/>
  <c r="O39" i="4"/>
  <c r="N39" i="4"/>
  <c r="U12" i="4"/>
  <c r="V12" i="4"/>
  <c r="W12" i="4"/>
  <c r="U13" i="4"/>
  <c r="X13" i="4" s="1"/>
  <c r="V13" i="4"/>
  <c r="W13" i="4"/>
  <c r="U14" i="4"/>
  <c r="V14" i="4"/>
  <c r="W14" i="4"/>
  <c r="U15" i="4"/>
  <c r="V15" i="4"/>
  <c r="W15" i="4"/>
  <c r="U16" i="4"/>
  <c r="V16" i="4"/>
  <c r="W16" i="4"/>
  <c r="U17" i="4"/>
  <c r="V17" i="4"/>
  <c r="W17" i="4"/>
  <c r="U18" i="4"/>
  <c r="V18" i="4"/>
  <c r="W18" i="4"/>
  <c r="U19" i="4"/>
  <c r="V19" i="4"/>
  <c r="W19" i="4"/>
  <c r="U20" i="4"/>
  <c r="V20" i="4"/>
  <c r="W20" i="4"/>
  <c r="U21" i="4"/>
  <c r="V21" i="4"/>
  <c r="W21" i="4"/>
  <c r="U22" i="4"/>
  <c r="V22" i="4"/>
  <c r="W22" i="4"/>
  <c r="U23" i="4"/>
  <c r="V23" i="4"/>
  <c r="W23" i="4"/>
  <c r="U24" i="4"/>
  <c r="V24" i="4"/>
  <c r="W24" i="4"/>
  <c r="U25" i="4"/>
  <c r="V25" i="4"/>
  <c r="W25" i="4"/>
  <c r="U26" i="4"/>
  <c r="V26" i="4"/>
  <c r="W26" i="4"/>
  <c r="U27" i="4"/>
  <c r="V27" i="4"/>
  <c r="W27" i="4"/>
  <c r="U28" i="4"/>
  <c r="V28" i="4"/>
  <c r="W28" i="4"/>
  <c r="U29" i="4"/>
  <c r="V29" i="4"/>
  <c r="W29" i="4"/>
  <c r="U30" i="4"/>
  <c r="V30" i="4"/>
  <c r="W30" i="4"/>
  <c r="U31" i="4"/>
  <c r="V31" i="4"/>
  <c r="W31" i="4"/>
  <c r="U32" i="4"/>
  <c r="V32" i="4"/>
  <c r="W32" i="4"/>
  <c r="W11" i="4"/>
  <c r="V11" i="4"/>
  <c r="U11" i="4"/>
  <c r="N12" i="4"/>
  <c r="O12" i="4"/>
  <c r="P12" i="4"/>
  <c r="R12" i="4" s="1"/>
  <c r="N13" i="4"/>
  <c r="O13" i="4"/>
  <c r="P13" i="4"/>
  <c r="R13" i="4" s="1"/>
  <c r="N14" i="4"/>
  <c r="O14" i="4"/>
  <c r="P14" i="4"/>
  <c r="N15" i="4"/>
  <c r="O15" i="4"/>
  <c r="P15" i="4"/>
  <c r="N16" i="4"/>
  <c r="O16" i="4"/>
  <c r="P16" i="4"/>
  <c r="N17" i="4"/>
  <c r="O17" i="4"/>
  <c r="P17" i="4"/>
  <c r="N18" i="4"/>
  <c r="O18" i="4"/>
  <c r="P18" i="4"/>
  <c r="N19" i="4"/>
  <c r="O19" i="4"/>
  <c r="P19" i="4"/>
  <c r="N20" i="4"/>
  <c r="O20" i="4"/>
  <c r="P20" i="4"/>
  <c r="N21" i="4"/>
  <c r="O21" i="4"/>
  <c r="P21" i="4"/>
  <c r="N22" i="4"/>
  <c r="O22" i="4"/>
  <c r="P22" i="4"/>
  <c r="N23" i="4"/>
  <c r="O23" i="4"/>
  <c r="P23" i="4"/>
  <c r="N24" i="4"/>
  <c r="O24" i="4"/>
  <c r="P24" i="4"/>
  <c r="N25" i="4"/>
  <c r="O25" i="4"/>
  <c r="P25" i="4"/>
  <c r="N26" i="4"/>
  <c r="O26" i="4"/>
  <c r="P26" i="4"/>
  <c r="N27" i="4"/>
  <c r="O27" i="4"/>
  <c r="P27" i="4"/>
  <c r="N28" i="4"/>
  <c r="O28" i="4"/>
  <c r="P28" i="4"/>
  <c r="N29" i="4"/>
  <c r="O29" i="4"/>
  <c r="P29" i="4"/>
  <c r="N30" i="4"/>
  <c r="O30" i="4"/>
  <c r="P30" i="4"/>
  <c r="N31" i="4"/>
  <c r="O31" i="4"/>
  <c r="P31" i="4"/>
  <c r="N32" i="4"/>
  <c r="O32" i="4"/>
  <c r="P32" i="4"/>
  <c r="P11" i="4"/>
  <c r="O11" i="4"/>
  <c r="N11" i="4"/>
  <c r="AM70" i="4"/>
  <c r="BB70" i="4" s="1"/>
  <c r="BB69" i="4"/>
  <c r="AU69" i="4"/>
  <c r="AO69" i="4"/>
  <c r="AN69" i="4"/>
  <c r="AM69" i="4"/>
  <c r="BC69" i="4" s="1"/>
  <c r="Q69" i="4"/>
  <c r="R69" i="4"/>
  <c r="I69" i="4"/>
  <c r="AV68" i="4"/>
  <c r="AU68" i="4"/>
  <c r="AO68" i="4"/>
  <c r="AN68" i="4"/>
  <c r="X68" i="4"/>
  <c r="Q68" i="4"/>
  <c r="K68" i="4"/>
  <c r="J68" i="4"/>
  <c r="BB67" i="4"/>
  <c r="AV67" i="4"/>
  <c r="AO67" i="4"/>
  <c r="AN67" i="4"/>
  <c r="R67" i="4"/>
  <c r="BN67" i="4" s="1"/>
  <c r="Q67" i="4"/>
  <c r="K67" i="4"/>
  <c r="J67" i="4"/>
  <c r="AM42" i="4"/>
  <c r="AO41" i="4"/>
  <c r="AN41" i="4"/>
  <c r="AM41" i="4"/>
  <c r="I41" i="4"/>
  <c r="AV40" i="4"/>
  <c r="AU40" i="4"/>
  <c r="AO40" i="4"/>
  <c r="AN40" i="4"/>
  <c r="K40" i="4"/>
  <c r="J40" i="4"/>
  <c r="BB39" i="4"/>
  <c r="BC39" i="4"/>
  <c r="AO39" i="4"/>
  <c r="AN39" i="4"/>
  <c r="R39" i="4"/>
  <c r="Q39" i="4"/>
  <c r="K39" i="4"/>
  <c r="J39" i="4"/>
  <c r="AM13" i="4"/>
  <c r="AO13" i="4" s="1"/>
  <c r="K13" i="4"/>
  <c r="I13" i="4"/>
  <c r="Q13" i="4" s="1"/>
  <c r="BI12" i="4"/>
  <c r="BB12" i="4"/>
  <c r="AV12" i="4"/>
  <c r="AU12" i="4"/>
  <c r="AO12" i="4"/>
  <c r="AN12" i="4"/>
  <c r="Q12" i="4"/>
  <c r="K12" i="4"/>
  <c r="J12" i="4"/>
  <c r="BJ11" i="4"/>
  <c r="BC11" i="4"/>
  <c r="AU11" i="4"/>
  <c r="AV11" i="4"/>
  <c r="AO11" i="4"/>
  <c r="AN11" i="4"/>
  <c r="K11" i="4"/>
  <c r="J11" i="4"/>
  <c r="AN69" i="3"/>
  <c r="BI69" i="3" s="1"/>
  <c r="J69" i="3"/>
  <c r="V69" i="3" s="1"/>
  <c r="BI68" i="3"/>
  <c r="BH68" i="3"/>
  <c r="BG68" i="3"/>
  <c r="BB68" i="3"/>
  <c r="BA68" i="3"/>
  <c r="AZ68" i="3"/>
  <c r="AU68" i="3"/>
  <c r="AT68" i="3"/>
  <c r="AS68" i="3"/>
  <c r="AP68" i="3"/>
  <c r="AO68" i="3"/>
  <c r="AE68" i="3"/>
  <c r="AD68" i="3"/>
  <c r="AC68" i="3"/>
  <c r="X68" i="3"/>
  <c r="W68" i="3"/>
  <c r="V68" i="3"/>
  <c r="Q68" i="3"/>
  <c r="P68" i="3"/>
  <c r="O68" i="3"/>
  <c r="L68" i="3"/>
  <c r="K68" i="3"/>
  <c r="BI67" i="3"/>
  <c r="BH67" i="3"/>
  <c r="BG67" i="3"/>
  <c r="BB67" i="3"/>
  <c r="BA67" i="3"/>
  <c r="AZ67" i="3"/>
  <c r="AU67" i="3"/>
  <c r="AV67" i="3" s="1"/>
  <c r="AT67" i="3"/>
  <c r="AS67" i="3"/>
  <c r="AP67" i="3"/>
  <c r="AO67" i="3"/>
  <c r="AE67" i="3"/>
  <c r="AD67" i="3"/>
  <c r="AC67" i="3"/>
  <c r="X67" i="3"/>
  <c r="W67" i="3"/>
  <c r="V67" i="3"/>
  <c r="Q67" i="3"/>
  <c r="P67" i="3"/>
  <c r="O67" i="3"/>
  <c r="L67" i="3"/>
  <c r="K67" i="3"/>
  <c r="AN41" i="3"/>
  <c r="AN42" i="3" s="1"/>
  <c r="BI42" i="3" s="1"/>
  <c r="P41" i="3"/>
  <c r="J41" i="3"/>
  <c r="W41" i="3" s="1"/>
  <c r="BI40" i="3"/>
  <c r="BH40" i="3"/>
  <c r="BG40" i="3"/>
  <c r="BB40" i="3"/>
  <c r="BA40" i="3"/>
  <c r="AZ40" i="3"/>
  <c r="AU40" i="3"/>
  <c r="AV40" i="3" s="1"/>
  <c r="AT40" i="3"/>
  <c r="AS40" i="3"/>
  <c r="AP40" i="3"/>
  <c r="AO40" i="3"/>
  <c r="AE40" i="3"/>
  <c r="AD40" i="3"/>
  <c r="AC40" i="3"/>
  <c r="X40" i="3"/>
  <c r="Y40" i="3" s="1"/>
  <c r="W40" i="3"/>
  <c r="V40" i="3"/>
  <c r="Q40" i="3"/>
  <c r="P40" i="3"/>
  <c r="O40" i="3"/>
  <c r="L40" i="3"/>
  <c r="K40" i="3"/>
  <c r="BI39" i="3"/>
  <c r="BH39" i="3"/>
  <c r="BG39" i="3"/>
  <c r="BB39" i="3"/>
  <c r="BA39" i="3"/>
  <c r="AZ39" i="3"/>
  <c r="AU39" i="3"/>
  <c r="AT39" i="3"/>
  <c r="AS39" i="3"/>
  <c r="AP39" i="3"/>
  <c r="AO39" i="3"/>
  <c r="AE39" i="3"/>
  <c r="AD39" i="3"/>
  <c r="AC39" i="3"/>
  <c r="X39" i="3"/>
  <c r="W39" i="3"/>
  <c r="V39" i="3"/>
  <c r="Q39" i="3"/>
  <c r="P39" i="3"/>
  <c r="O39" i="3"/>
  <c r="L39" i="3"/>
  <c r="K39" i="3"/>
  <c r="AP12" i="3"/>
  <c r="AP11" i="3"/>
  <c r="L11" i="3"/>
  <c r="L12" i="3"/>
  <c r="AN13" i="3"/>
  <c r="BI12" i="3"/>
  <c r="BH12" i="3"/>
  <c r="BG12" i="3"/>
  <c r="BB12" i="3"/>
  <c r="BA12" i="3"/>
  <c r="AZ12" i="3"/>
  <c r="AU12" i="3"/>
  <c r="AT12" i="3"/>
  <c r="AS12" i="3"/>
  <c r="AW12" i="3" s="1"/>
  <c r="AO12" i="3"/>
  <c r="BI11" i="3"/>
  <c r="BH11" i="3"/>
  <c r="BG11" i="3"/>
  <c r="BB11" i="3"/>
  <c r="BA11" i="3"/>
  <c r="AZ11" i="3"/>
  <c r="AU11" i="3"/>
  <c r="AT11" i="3"/>
  <c r="AS11" i="3"/>
  <c r="AO11" i="3"/>
  <c r="O12" i="3"/>
  <c r="P12" i="3"/>
  <c r="Q12" i="3"/>
  <c r="V12" i="3"/>
  <c r="W12" i="3"/>
  <c r="X12" i="3"/>
  <c r="Y12" i="3" s="1"/>
  <c r="AC12" i="3"/>
  <c r="AD12" i="3"/>
  <c r="AE12" i="3"/>
  <c r="AE11" i="3"/>
  <c r="AD11" i="3"/>
  <c r="AC11" i="3"/>
  <c r="X11" i="3"/>
  <c r="W11" i="3"/>
  <c r="V11" i="3"/>
  <c r="S39" i="3" l="1"/>
  <c r="R39" i="3"/>
  <c r="Z67" i="3"/>
  <c r="AW67" i="3"/>
  <c r="W69" i="3"/>
  <c r="BD12" i="3"/>
  <c r="AV39" i="5"/>
  <c r="BO12" i="5"/>
  <c r="Y11" i="5"/>
  <c r="R11" i="5"/>
  <c r="S11" i="5"/>
  <c r="BO11" i="5" s="1"/>
  <c r="BD67" i="5"/>
  <c r="BD68" i="5"/>
  <c r="BP68" i="5" s="1"/>
  <c r="BC11" i="5"/>
  <c r="BJ69" i="5"/>
  <c r="BK68" i="5"/>
  <c r="BK69" i="5"/>
  <c r="BK41" i="5"/>
  <c r="BK39" i="5"/>
  <c r="BK11" i="5"/>
  <c r="AG68" i="5"/>
  <c r="AF67" i="5"/>
  <c r="BQ68" i="5"/>
  <c r="AG39" i="5"/>
  <c r="BQ39" i="5" s="1"/>
  <c r="AG13" i="5"/>
  <c r="AG12" i="5"/>
  <c r="BQ12" i="5" s="1"/>
  <c r="AG11" i="5"/>
  <c r="Z68" i="5"/>
  <c r="BP39" i="5"/>
  <c r="BP12" i="5"/>
  <c r="Z11" i="5"/>
  <c r="BP11" i="5" s="1"/>
  <c r="AV13" i="5"/>
  <c r="AF13" i="5"/>
  <c r="K13" i="5"/>
  <c r="BJ13" i="5"/>
  <c r="J14" i="5"/>
  <c r="Z40" i="5"/>
  <c r="Y40" i="5"/>
  <c r="BJ11" i="5"/>
  <c r="L13" i="5"/>
  <c r="BD13" i="5"/>
  <c r="S13" i="5"/>
  <c r="BO13" i="5" s="1"/>
  <c r="AO13" i="5"/>
  <c r="AN14" i="5"/>
  <c r="BO39" i="5"/>
  <c r="BS39" i="5" s="1"/>
  <c r="BQ40" i="5"/>
  <c r="BJ41" i="5"/>
  <c r="AF39" i="5"/>
  <c r="BJ40" i="5"/>
  <c r="BO40" i="5"/>
  <c r="S41" i="5"/>
  <c r="Y41" i="5"/>
  <c r="L41" i="5"/>
  <c r="J42" i="5"/>
  <c r="BD40" i="5"/>
  <c r="BC40" i="5"/>
  <c r="K41" i="5"/>
  <c r="Y67" i="5"/>
  <c r="Z67" i="5"/>
  <c r="BD41" i="5"/>
  <c r="BJ42" i="5"/>
  <c r="BO68" i="5"/>
  <c r="AN43" i="5"/>
  <c r="AW67" i="5"/>
  <c r="BO67" i="5" s="1"/>
  <c r="AW41" i="5"/>
  <c r="BO41" i="5" s="1"/>
  <c r="AP42" i="5"/>
  <c r="R40" i="5"/>
  <c r="AW42" i="5"/>
  <c r="S69" i="5"/>
  <c r="BO69" i="5" s="1"/>
  <c r="AV69" i="5"/>
  <c r="BK67" i="5"/>
  <c r="BQ67" i="5" s="1"/>
  <c r="AF68" i="5"/>
  <c r="AN71" i="5"/>
  <c r="AO70" i="5"/>
  <c r="BC70" i="5"/>
  <c r="AW70" i="5"/>
  <c r="AG69" i="5"/>
  <c r="BQ69" i="5" s="1"/>
  <c r="R70" i="5"/>
  <c r="AF70" i="5"/>
  <c r="L69" i="5"/>
  <c r="Y69" i="5"/>
  <c r="K70" i="5"/>
  <c r="J71" i="5"/>
  <c r="AO69" i="5"/>
  <c r="L70" i="5"/>
  <c r="BJ41" i="4"/>
  <c r="AV39" i="4"/>
  <c r="BN39" i="4" s="1"/>
  <c r="AF40" i="4"/>
  <c r="BN68" i="4"/>
  <c r="R40" i="4"/>
  <c r="BN40" i="4" s="1"/>
  <c r="AF11" i="4"/>
  <c r="BP11" i="4" s="1"/>
  <c r="X11" i="4"/>
  <c r="Y11" i="4"/>
  <c r="BO11" i="4" s="1"/>
  <c r="BN12" i="4"/>
  <c r="R11" i="4"/>
  <c r="BN11" i="4" s="1"/>
  <c r="Q11" i="4"/>
  <c r="BC68" i="4"/>
  <c r="BB40" i="4"/>
  <c r="BB11" i="4"/>
  <c r="BJ12" i="4"/>
  <c r="BJ39" i="4"/>
  <c r="BI39" i="4"/>
  <c r="BI40" i="4"/>
  <c r="BJ69" i="4"/>
  <c r="BI69" i="4"/>
  <c r="BI68" i="4"/>
  <c r="BJ68" i="4"/>
  <c r="BJ67" i="4"/>
  <c r="AF67" i="4"/>
  <c r="BP67" i="4" s="1"/>
  <c r="BS67" i="4" s="1"/>
  <c r="Y67" i="4"/>
  <c r="Y68" i="4"/>
  <c r="X39" i="4"/>
  <c r="X12" i="4"/>
  <c r="AE12" i="4"/>
  <c r="Y12" i="4"/>
  <c r="BI11" i="4"/>
  <c r="AE13" i="4"/>
  <c r="BI13" i="4"/>
  <c r="AN13" i="4"/>
  <c r="AM14" i="4"/>
  <c r="AE11" i="4"/>
  <c r="AU13" i="4"/>
  <c r="AF39" i="4"/>
  <c r="BB13" i="4"/>
  <c r="BC12" i="4"/>
  <c r="K41" i="4"/>
  <c r="AF41" i="4"/>
  <c r="Y39" i="4"/>
  <c r="BO39" i="4" s="1"/>
  <c r="BC40" i="4"/>
  <c r="J41" i="4"/>
  <c r="R41" i="4"/>
  <c r="BN41" i="4" s="1"/>
  <c r="Y40" i="4"/>
  <c r="X40" i="4"/>
  <c r="I42" i="4"/>
  <c r="AF12" i="4"/>
  <c r="I14" i="4"/>
  <c r="Y13" i="4"/>
  <c r="J13" i="4"/>
  <c r="AF13" i="4"/>
  <c r="BC41" i="4"/>
  <c r="BB41" i="4"/>
  <c r="BJ40" i="4"/>
  <c r="BI42" i="4"/>
  <c r="BB42" i="4"/>
  <c r="AO42" i="4"/>
  <c r="AM43" i="4"/>
  <c r="BC42" i="4"/>
  <c r="AN42" i="4"/>
  <c r="BC67" i="4"/>
  <c r="BO67" i="4" s="1"/>
  <c r="BR67" i="4" s="1"/>
  <c r="BC70" i="4"/>
  <c r="AV70" i="4"/>
  <c r="X67" i="4"/>
  <c r="BB68" i="4"/>
  <c r="AN70" i="4"/>
  <c r="BJ70" i="4"/>
  <c r="BI67" i="4"/>
  <c r="X69" i="4"/>
  <c r="K69" i="4"/>
  <c r="I70" i="4"/>
  <c r="J69" i="4"/>
  <c r="AO70" i="4"/>
  <c r="AM71" i="4"/>
  <c r="AU67" i="4"/>
  <c r="AF68" i="4"/>
  <c r="BP68" i="4" s="1"/>
  <c r="AV69" i="4"/>
  <c r="BN69" i="4" s="1"/>
  <c r="BD11" i="3"/>
  <c r="AG39" i="3"/>
  <c r="R40" i="3"/>
  <c r="J42" i="3"/>
  <c r="L42" i="3" s="1"/>
  <c r="K69" i="3"/>
  <c r="Z68" i="3"/>
  <c r="AV12" i="3"/>
  <c r="AG68" i="3"/>
  <c r="BD68" i="3"/>
  <c r="L69" i="3"/>
  <c r="AG67" i="3"/>
  <c r="O69" i="3"/>
  <c r="L41" i="3"/>
  <c r="S67" i="3"/>
  <c r="BK68" i="3"/>
  <c r="BS68" i="3" s="1"/>
  <c r="X69" i="3"/>
  <c r="Z11" i="3"/>
  <c r="AW11" i="3"/>
  <c r="BK12" i="3"/>
  <c r="Y39" i="3"/>
  <c r="AV39" i="3"/>
  <c r="AG40" i="3"/>
  <c r="BD40" i="3"/>
  <c r="O41" i="3"/>
  <c r="BD67" i="3"/>
  <c r="BR67" i="3" s="1"/>
  <c r="R68" i="3"/>
  <c r="AE69" i="3"/>
  <c r="BR68" i="3"/>
  <c r="BJ12" i="3"/>
  <c r="R67" i="3"/>
  <c r="AG11" i="3"/>
  <c r="BQ67" i="3"/>
  <c r="AW68" i="3"/>
  <c r="BA13" i="3"/>
  <c r="AP13" i="3"/>
  <c r="Z12" i="3"/>
  <c r="BR12" i="3" s="1"/>
  <c r="BU12" i="3" s="1"/>
  <c r="S12" i="3"/>
  <c r="BQ12" i="3" s="1"/>
  <c r="AG12" i="3"/>
  <c r="AF11" i="3"/>
  <c r="BK11" i="3"/>
  <c r="BS11" i="3" s="1"/>
  <c r="BJ40" i="3"/>
  <c r="BC11" i="3"/>
  <c r="BC12" i="3"/>
  <c r="AF40" i="3"/>
  <c r="X41" i="3"/>
  <c r="AF67" i="3"/>
  <c r="AF68" i="3"/>
  <c r="BC68" i="3"/>
  <c r="Z40" i="3"/>
  <c r="BR40" i="3" s="1"/>
  <c r="Z39" i="3"/>
  <c r="AW39" i="3"/>
  <c r="BQ39" i="3" s="1"/>
  <c r="BJ39" i="3"/>
  <c r="BJ67" i="3"/>
  <c r="Y68" i="3"/>
  <c r="Z69" i="3"/>
  <c r="BD39" i="3"/>
  <c r="S68" i="3"/>
  <c r="AV68" i="3"/>
  <c r="BJ68" i="3"/>
  <c r="BC67" i="3"/>
  <c r="BK67" i="3"/>
  <c r="Y69" i="3"/>
  <c r="AZ69" i="3"/>
  <c r="AO69" i="3"/>
  <c r="P69" i="3"/>
  <c r="S69" i="3" s="1"/>
  <c r="AP69" i="3"/>
  <c r="BB69" i="3"/>
  <c r="BC69" i="3" s="1"/>
  <c r="J70" i="3"/>
  <c r="Q69" i="3"/>
  <c r="AC69" i="3"/>
  <c r="AS69" i="3"/>
  <c r="AN70" i="3"/>
  <c r="BA69" i="3"/>
  <c r="Y67" i="3"/>
  <c r="AD69" i="3"/>
  <c r="AT69" i="3"/>
  <c r="AU69" i="3"/>
  <c r="BG69" i="3"/>
  <c r="BH69" i="3"/>
  <c r="BC40" i="3"/>
  <c r="BK40" i="3"/>
  <c r="BS40" i="3" s="1"/>
  <c r="AW40" i="3"/>
  <c r="BK39" i="3"/>
  <c r="AO41" i="3"/>
  <c r="BG42" i="3"/>
  <c r="AC41" i="3"/>
  <c r="BH42" i="3"/>
  <c r="AD41" i="3"/>
  <c r="AT41" i="3"/>
  <c r="AS42" i="3"/>
  <c r="BA42" i="3"/>
  <c r="AO42" i="3"/>
  <c r="AZ42" i="3"/>
  <c r="AN43" i="3"/>
  <c r="AT42" i="3"/>
  <c r="AF39" i="3"/>
  <c r="S40" i="3"/>
  <c r="AP41" i="3"/>
  <c r="V42" i="3"/>
  <c r="Q41" i="3"/>
  <c r="R41" i="3" s="1"/>
  <c r="AS41" i="3"/>
  <c r="K42" i="3"/>
  <c r="AP42" i="3"/>
  <c r="BC39" i="3"/>
  <c r="AE41" i="3"/>
  <c r="AU41" i="3"/>
  <c r="BG41" i="3"/>
  <c r="AU42" i="3"/>
  <c r="J43" i="3"/>
  <c r="V41" i="3"/>
  <c r="Z41" i="3" s="1"/>
  <c r="BH41" i="3"/>
  <c r="K41" i="3"/>
  <c r="BI41" i="3"/>
  <c r="AZ41" i="3"/>
  <c r="BB42" i="3"/>
  <c r="BA41" i="3"/>
  <c r="BB41" i="3"/>
  <c r="BJ11" i="3"/>
  <c r="AV11" i="3"/>
  <c r="BB13" i="3"/>
  <c r="AO13" i="3"/>
  <c r="AS13" i="3"/>
  <c r="BG13" i="3"/>
  <c r="AU13" i="3"/>
  <c r="BI13" i="3"/>
  <c r="AT13" i="3"/>
  <c r="AZ13" i="3"/>
  <c r="AN14" i="3"/>
  <c r="AP14" i="3" s="1"/>
  <c r="BH13" i="3"/>
  <c r="Y11" i="3"/>
  <c r="R12" i="3"/>
  <c r="K12" i="3"/>
  <c r="K11" i="3"/>
  <c r="Q11" i="3"/>
  <c r="R11" i="3" s="1"/>
  <c r="P11" i="3"/>
  <c r="BV68" i="3" l="1"/>
  <c r="BR39" i="3"/>
  <c r="BU39" i="3" s="1"/>
  <c r="BV11" i="3"/>
  <c r="BU67" i="3"/>
  <c r="BR11" i="3"/>
  <c r="AF69" i="3"/>
  <c r="BS12" i="3"/>
  <c r="BV12" i="3" s="1"/>
  <c r="BJ13" i="3"/>
  <c r="BS67" i="3"/>
  <c r="BV67" i="3" s="1"/>
  <c r="AV42" i="3"/>
  <c r="BS39" i="3"/>
  <c r="BV39" i="3" s="1"/>
  <c r="BQ11" i="5"/>
  <c r="BT11" i="5" s="1"/>
  <c r="BS68" i="5"/>
  <c r="BT40" i="5"/>
  <c r="BT69" i="5"/>
  <c r="BP40" i="5"/>
  <c r="BS40" i="5" s="1"/>
  <c r="BT68" i="5"/>
  <c r="BS12" i="5"/>
  <c r="BT12" i="5"/>
  <c r="BS11" i="5"/>
  <c r="BP67" i="5"/>
  <c r="BS67" i="5" s="1"/>
  <c r="BC42" i="5"/>
  <c r="BK70" i="5"/>
  <c r="BK13" i="5"/>
  <c r="BQ13" i="5" s="1"/>
  <c r="BT13" i="5" s="1"/>
  <c r="AF41" i="5"/>
  <c r="Y70" i="5"/>
  <c r="Y13" i="5"/>
  <c r="AN72" i="5"/>
  <c r="BK71" i="5"/>
  <c r="AV71" i="5"/>
  <c r="AP71" i="5"/>
  <c r="AO71" i="5"/>
  <c r="BT39" i="5"/>
  <c r="L14" i="5"/>
  <c r="J15" i="5"/>
  <c r="K14" i="5"/>
  <c r="R14" i="5"/>
  <c r="AV70" i="5"/>
  <c r="AV41" i="5"/>
  <c r="AP43" i="5"/>
  <c r="AN44" i="5"/>
  <c r="AO43" i="5"/>
  <c r="BC41" i="5"/>
  <c r="BD69" i="5"/>
  <c r="BC69" i="5"/>
  <c r="S42" i="5"/>
  <c r="BO42" i="5" s="1"/>
  <c r="Y42" i="5"/>
  <c r="L42" i="5"/>
  <c r="J43" i="5"/>
  <c r="K42" i="5"/>
  <c r="Z70" i="5"/>
  <c r="R13" i="5"/>
  <c r="BT67" i="5"/>
  <c r="BK42" i="5"/>
  <c r="AV42" i="5"/>
  <c r="L71" i="5"/>
  <c r="J72" i="5"/>
  <c r="K71" i="5"/>
  <c r="AF71" i="5"/>
  <c r="S71" i="5"/>
  <c r="Z69" i="5"/>
  <c r="BJ70" i="5"/>
  <c r="R41" i="5"/>
  <c r="AP14" i="5"/>
  <c r="AN15" i="5"/>
  <c r="AO14" i="5"/>
  <c r="BJ14" i="5"/>
  <c r="BC13" i="5"/>
  <c r="AG70" i="5"/>
  <c r="BD70" i="5"/>
  <c r="BP70" i="5" s="1"/>
  <c r="S70" i="5"/>
  <c r="BO70" i="5" s="1"/>
  <c r="BD42" i="5"/>
  <c r="AG41" i="5"/>
  <c r="BQ41" i="5" s="1"/>
  <c r="BT41" i="5" s="1"/>
  <c r="Z41" i="5"/>
  <c r="BP41" i="5" s="1"/>
  <c r="BS41" i="5" s="1"/>
  <c r="Z13" i="5"/>
  <c r="BP13" i="5" s="1"/>
  <c r="BS13" i="5" s="1"/>
  <c r="BP41" i="4"/>
  <c r="BS41" i="4" s="1"/>
  <c r="BO68" i="4"/>
  <c r="BS68" i="4"/>
  <c r="BR68" i="4"/>
  <c r="BP40" i="4"/>
  <c r="BS40" i="4" s="1"/>
  <c r="BR39" i="4"/>
  <c r="BP12" i="4"/>
  <c r="BS12" i="4" s="1"/>
  <c r="BR11" i="4"/>
  <c r="BS11" i="4"/>
  <c r="BC13" i="4"/>
  <c r="BO13" i="4" s="1"/>
  <c r="BJ13" i="4"/>
  <c r="BP13" i="4" s="1"/>
  <c r="BJ42" i="4"/>
  <c r="BP39" i="4"/>
  <c r="BS39" i="4" s="1"/>
  <c r="Y41" i="4"/>
  <c r="BO41" i="4" s="1"/>
  <c r="BR41" i="4" s="1"/>
  <c r="BO40" i="4"/>
  <c r="BR40" i="4" s="1"/>
  <c r="I43" i="4"/>
  <c r="J42" i="4"/>
  <c r="Q42" i="4"/>
  <c r="X42" i="4"/>
  <c r="K42" i="4"/>
  <c r="AV42" i="4"/>
  <c r="AU42" i="4"/>
  <c r="BO12" i="4"/>
  <c r="BR12" i="4" s="1"/>
  <c r="X41" i="4"/>
  <c r="BI70" i="4"/>
  <c r="Y69" i="4"/>
  <c r="BO69" i="4" s="1"/>
  <c r="BR69" i="4" s="1"/>
  <c r="AU71" i="4"/>
  <c r="AO71" i="4"/>
  <c r="AN71" i="4"/>
  <c r="AM72" i="4"/>
  <c r="Q41" i="4"/>
  <c r="AV14" i="4"/>
  <c r="AO14" i="4"/>
  <c r="AN14" i="4"/>
  <c r="AM15" i="4"/>
  <c r="K14" i="4"/>
  <c r="I15" i="4"/>
  <c r="R14" i="4"/>
  <c r="J14" i="4"/>
  <c r="AE14" i="4"/>
  <c r="AV13" i="4"/>
  <c r="BN13" i="4" s="1"/>
  <c r="AV43" i="4"/>
  <c r="AO43" i="4"/>
  <c r="AM44" i="4"/>
  <c r="AN43" i="4"/>
  <c r="BI43" i="4"/>
  <c r="I71" i="4"/>
  <c r="J70" i="4"/>
  <c r="AF70" i="4"/>
  <c r="BP70" i="4" s="1"/>
  <c r="Q70" i="4"/>
  <c r="K70" i="4"/>
  <c r="AF69" i="4"/>
  <c r="BP69" i="4" s="1"/>
  <c r="BS69" i="4" s="1"/>
  <c r="AE69" i="4"/>
  <c r="AU70" i="4"/>
  <c r="AE41" i="4"/>
  <c r="AC42" i="3"/>
  <c r="R69" i="3"/>
  <c r="P42" i="3"/>
  <c r="AF41" i="3"/>
  <c r="X42" i="3"/>
  <c r="Y42" i="3" s="1"/>
  <c r="AD42" i="3"/>
  <c r="AE42" i="3"/>
  <c r="Q42" i="3"/>
  <c r="AW41" i="3"/>
  <c r="BD42" i="3"/>
  <c r="O42" i="3"/>
  <c r="W42" i="3"/>
  <c r="Z42" i="3" s="1"/>
  <c r="BR42" i="3" s="1"/>
  <c r="BK13" i="3"/>
  <c r="BJ41" i="3"/>
  <c r="AW13" i="3"/>
  <c r="S11" i="3"/>
  <c r="BQ11" i="3" s="1"/>
  <c r="BQ68" i="3"/>
  <c r="BU68" i="3" s="1"/>
  <c r="BD13" i="3"/>
  <c r="Y41" i="3"/>
  <c r="BQ40" i="3"/>
  <c r="BV40" i="3" s="1"/>
  <c r="BK69" i="3"/>
  <c r="AV69" i="3"/>
  <c r="BA70" i="3"/>
  <c r="AO70" i="3"/>
  <c r="AS70" i="3"/>
  <c r="BI70" i="3"/>
  <c r="AU70" i="3"/>
  <c r="BH70" i="3"/>
  <c r="AT70" i="3"/>
  <c r="BG70" i="3"/>
  <c r="AP70" i="3"/>
  <c r="BB70" i="3"/>
  <c r="AN71" i="3"/>
  <c r="AZ70" i="3"/>
  <c r="AW69" i="3"/>
  <c r="BQ69" i="3" s="1"/>
  <c r="BD69" i="3"/>
  <c r="BR69" i="3" s="1"/>
  <c r="BU69" i="3" s="1"/>
  <c r="AG69" i="3"/>
  <c r="BJ69" i="3"/>
  <c r="AD70" i="3"/>
  <c r="Q70" i="3"/>
  <c r="AC70" i="3"/>
  <c r="P70" i="3"/>
  <c r="O70" i="3"/>
  <c r="J71" i="3"/>
  <c r="X70" i="3"/>
  <c r="L70" i="3"/>
  <c r="W70" i="3"/>
  <c r="K70" i="3"/>
  <c r="AE70" i="3"/>
  <c r="AF70" i="3" s="1"/>
  <c r="V70" i="3"/>
  <c r="BD41" i="3"/>
  <c r="BR41" i="3" s="1"/>
  <c r="BU41" i="3" s="1"/>
  <c r="AF42" i="3"/>
  <c r="BK41" i="3"/>
  <c r="AG41" i="3"/>
  <c r="BG43" i="3"/>
  <c r="AU43" i="3"/>
  <c r="AN44" i="3"/>
  <c r="AT43" i="3"/>
  <c r="BA43" i="3"/>
  <c r="AO43" i="3"/>
  <c r="AZ43" i="3"/>
  <c r="AS43" i="3"/>
  <c r="AP43" i="3"/>
  <c r="BI43" i="3"/>
  <c r="BH43" i="3"/>
  <c r="BB43" i="3"/>
  <c r="AV41" i="3"/>
  <c r="BK42" i="3"/>
  <c r="BJ42" i="3"/>
  <c r="AE43" i="3"/>
  <c r="AD43" i="3"/>
  <c r="O43" i="3"/>
  <c r="X43" i="3"/>
  <c r="L43" i="3"/>
  <c r="V43" i="3"/>
  <c r="Q43" i="3"/>
  <c r="J44" i="3"/>
  <c r="P43" i="3"/>
  <c r="K43" i="3"/>
  <c r="W43" i="3"/>
  <c r="AC43" i="3"/>
  <c r="AW42" i="3"/>
  <c r="BC41" i="3"/>
  <c r="BC42" i="3"/>
  <c r="S41" i="3"/>
  <c r="BQ41" i="3" s="1"/>
  <c r="AV13" i="3"/>
  <c r="AO14" i="3"/>
  <c r="BG14" i="3"/>
  <c r="BB14" i="3"/>
  <c r="BA14" i="3"/>
  <c r="AS14" i="3"/>
  <c r="AN15" i="3"/>
  <c r="AP15" i="3" s="1"/>
  <c r="AZ14" i="3"/>
  <c r="BI14" i="3"/>
  <c r="AU14" i="3"/>
  <c r="AT14" i="3"/>
  <c r="BH14" i="3"/>
  <c r="BC13" i="3"/>
  <c r="AF12" i="3"/>
  <c r="J13" i="3"/>
  <c r="J14" i="3" s="1"/>
  <c r="D4" i="4"/>
  <c r="D5" i="4"/>
  <c r="D3" i="4"/>
  <c r="D3" i="3"/>
  <c r="D5" i="3"/>
  <c r="D4" i="3"/>
  <c r="BU40" i="3" l="1"/>
  <c r="BU11" i="3"/>
  <c r="R42" i="3"/>
  <c r="BC43" i="5"/>
  <c r="BD14" i="5"/>
  <c r="BQ70" i="5"/>
  <c r="BT70" i="5" s="1"/>
  <c r="BK43" i="5"/>
  <c r="AG42" i="5"/>
  <c r="AF14" i="5"/>
  <c r="Z71" i="5"/>
  <c r="Y14" i="5"/>
  <c r="S43" i="5"/>
  <c r="L43" i="5"/>
  <c r="J44" i="5"/>
  <c r="K43" i="5"/>
  <c r="AW43" i="5"/>
  <c r="AG71" i="5"/>
  <c r="BQ71" i="5" s="1"/>
  <c r="BP69" i="5"/>
  <c r="BS69" i="5" s="1"/>
  <c r="BJ43" i="5"/>
  <c r="L15" i="5"/>
  <c r="J16" i="5"/>
  <c r="K15" i="5"/>
  <c r="R15" i="5"/>
  <c r="AW14" i="5"/>
  <c r="K72" i="5"/>
  <c r="J73" i="5"/>
  <c r="R72" i="5"/>
  <c r="Y72" i="5"/>
  <c r="L72" i="5"/>
  <c r="BD43" i="5"/>
  <c r="AW71" i="5"/>
  <c r="BO71" i="5" s="1"/>
  <c r="BJ71" i="5"/>
  <c r="BQ42" i="5"/>
  <c r="BT42" i="5" s="1"/>
  <c r="AV14" i="5"/>
  <c r="AN16" i="5"/>
  <c r="AO15" i="5"/>
  <c r="BJ15" i="5"/>
  <c r="AP15" i="5"/>
  <c r="R71" i="5"/>
  <c r="BD71" i="5"/>
  <c r="BS70" i="5"/>
  <c r="BK14" i="5"/>
  <c r="Y71" i="5"/>
  <c r="Z42" i="5"/>
  <c r="BP42" i="5" s="1"/>
  <c r="BS42" i="5" s="1"/>
  <c r="AG14" i="5"/>
  <c r="AN73" i="5"/>
  <c r="AO72" i="5"/>
  <c r="AV72" i="5"/>
  <c r="AP72" i="5"/>
  <c r="BC14" i="5"/>
  <c r="AF42" i="5"/>
  <c r="R42" i="5"/>
  <c r="AV43" i="5"/>
  <c r="AP44" i="5"/>
  <c r="AN45" i="5"/>
  <c r="AO44" i="5"/>
  <c r="AV44" i="5"/>
  <c r="Z14" i="5"/>
  <c r="S14" i="5"/>
  <c r="BC71" i="5"/>
  <c r="BS13" i="4"/>
  <c r="BR13" i="4"/>
  <c r="BB14" i="4"/>
  <c r="BI14" i="4"/>
  <c r="BJ71" i="4"/>
  <c r="AF42" i="4"/>
  <c r="BP42" i="4" s="1"/>
  <c r="X14" i="4"/>
  <c r="BN42" i="4"/>
  <c r="R70" i="4"/>
  <c r="BN70" i="4" s="1"/>
  <c r="BS70" i="4" s="1"/>
  <c r="Y70" i="4"/>
  <c r="BO70" i="4" s="1"/>
  <c r="BC43" i="4"/>
  <c r="J15" i="4"/>
  <c r="I16" i="4"/>
  <c r="Q15" i="4"/>
  <c r="K15" i="4"/>
  <c r="AO15" i="4"/>
  <c r="AN15" i="4"/>
  <c r="AM16" i="4"/>
  <c r="AV15" i="4"/>
  <c r="BJ14" i="4"/>
  <c r="Y42" i="4"/>
  <c r="BO42" i="4" s="1"/>
  <c r="AE70" i="4"/>
  <c r="AU14" i="4"/>
  <c r="BI71" i="4"/>
  <c r="BN14" i="4"/>
  <c r="AV71" i="4"/>
  <c r="X70" i="4"/>
  <c r="Y71" i="4"/>
  <c r="I72" i="4"/>
  <c r="K71" i="4"/>
  <c r="J71" i="4"/>
  <c r="BB44" i="4"/>
  <c r="AO44" i="4"/>
  <c r="AM45" i="4"/>
  <c r="AN44" i="4"/>
  <c r="BI44" i="4"/>
  <c r="AV44" i="4"/>
  <c r="Q14" i="4"/>
  <c r="AE42" i="4"/>
  <c r="Q43" i="4"/>
  <c r="K43" i="4"/>
  <c r="I44" i="4"/>
  <c r="J43" i="4"/>
  <c r="AU43" i="4"/>
  <c r="AF14" i="4"/>
  <c r="R42" i="4"/>
  <c r="BJ43" i="4"/>
  <c r="BB43" i="4"/>
  <c r="Y14" i="4"/>
  <c r="BC14" i="4"/>
  <c r="BC71" i="4"/>
  <c r="BB71" i="4"/>
  <c r="AO72" i="4"/>
  <c r="AM73" i="4"/>
  <c r="AU72" i="4"/>
  <c r="AN72" i="4"/>
  <c r="S42" i="3"/>
  <c r="BQ42" i="3" s="1"/>
  <c r="BU42" i="3" s="1"/>
  <c r="BK14" i="3"/>
  <c r="AG42" i="3"/>
  <c r="BS42" i="3" s="1"/>
  <c r="BJ14" i="3"/>
  <c r="P13" i="3"/>
  <c r="X13" i="3"/>
  <c r="AC13" i="3"/>
  <c r="L13" i="3"/>
  <c r="AD13" i="3"/>
  <c r="O13" i="3"/>
  <c r="V13" i="3"/>
  <c r="AE13" i="3"/>
  <c r="Q13" i="3"/>
  <c r="W13" i="3"/>
  <c r="K13" i="3"/>
  <c r="BD14" i="3"/>
  <c r="AD14" i="3"/>
  <c r="Q14" i="3"/>
  <c r="X14" i="3"/>
  <c r="Y14" i="3" s="1"/>
  <c r="O14" i="3"/>
  <c r="L14" i="3"/>
  <c r="AC14" i="3"/>
  <c r="P14" i="3"/>
  <c r="V14" i="3"/>
  <c r="W14" i="3"/>
  <c r="AE14" i="3"/>
  <c r="K14" i="3"/>
  <c r="BS41" i="3"/>
  <c r="BV41" i="3" s="1"/>
  <c r="AW14" i="3"/>
  <c r="Z43" i="3"/>
  <c r="Y70" i="3"/>
  <c r="BS69" i="3"/>
  <c r="BV69" i="3" s="1"/>
  <c r="BC43" i="3"/>
  <c r="S70" i="3"/>
  <c r="BK70" i="3"/>
  <c r="AE71" i="3"/>
  <c r="AD71" i="3"/>
  <c r="O71" i="3"/>
  <c r="W71" i="3"/>
  <c r="K71" i="3"/>
  <c r="AC71" i="3"/>
  <c r="X71" i="3"/>
  <c r="V71" i="3"/>
  <c r="Z71" i="3" s="1"/>
  <c r="Q71" i="3"/>
  <c r="L71" i="3"/>
  <c r="J72" i="3"/>
  <c r="P71" i="3"/>
  <c r="AV70" i="3"/>
  <c r="Z70" i="3"/>
  <c r="BD70" i="3"/>
  <c r="BJ70" i="3"/>
  <c r="AG70" i="3"/>
  <c r="BG71" i="3"/>
  <c r="AU71" i="3"/>
  <c r="AN72" i="3"/>
  <c r="AT71" i="3"/>
  <c r="BA71" i="3"/>
  <c r="AO71" i="3"/>
  <c r="BI71" i="3"/>
  <c r="BJ71" i="3" s="1"/>
  <c r="BB71" i="3"/>
  <c r="AZ71" i="3"/>
  <c r="AS71" i="3"/>
  <c r="BH71" i="3"/>
  <c r="AP71" i="3"/>
  <c r="AW70" i="3"/>
  <c r="R70" i="3"/>
  <c r="BC70" i="3"/>
  <c r="BK43" i="3"/>
  <c r="AG43" i="3"/>
  <c r="Y43" i="3"/>
  <c r="BA44" i="3"/>
  <c r="AO44" i="3"/>
  <c r="AZ44" i="3"/>
  <c r="BG44" i="3"/>
  <c r="AU44" i="3"/>
  <c r="AN45" i="3"/>
  <c r="AT44" i="3"/>
  <c r="BI44" i="3"/>
  <c r="BH44" i="3"/>
  <c r="BB44" i="3"/>
  <c r="AS44" i="3"/>
  <c r="AP44" i="3"/>
  <c r="S43" i="3"/>
  <c r="BJ43" i="3"/>
  <c r="AV43" i="3"/>
  <c r="AW43" i="3"/>
  <c r="O44" i="3"/>
  <c r="X44" i="3"/>
  <c r="L44" i="3"/>
  <c r="AE44" i="3"/>
  <c r="AD44" i="3"/>
  <c r="J45" i="3"/>
  <c r="K44" i="3"/>
  <c r="AC44" i="3"/>
  <c r="V44" i="3"/>
  <c r="W44" i="3"/>
  <c r="Q44" i="3"/>
  <c r="P44" i="3"/>
  <c r="BD43" i="3"/>
  <c r="BR43" i="3" s="1"/>
  <c r="AF43" i="3"/>
  <c r="R43" i="3"/>
  <c r="BH15" i="3"/>
  <c r="AT15" i="3"/>
  <c r="BG15" i="3"/>
  <c r="AS15" i="3"/>
  <c r="BI15" i="3"/>
  <c r="AO15" i="3"/>
  <c r="BB15" i="3"/>
  <c r="BA15" i="3"/>
  <c r="AU15" i="3"/>
  <c r="AN16" i="3"/>
  <c r="AP16" i="3" s="1"/>
  <c r="AZ15" i="3"/>
  <c r="BC14" i="3"/>
  <c r="AV14" i="3"/>
  <c r="J15" i="3"/>
  <c r="R44" i="3" l="1"/>
  <c r="BQ70" i="3"/>
  <c r="Y44" i="3"/>
  <c r="AG14" i="3"/>
  <c r="BS14" i="3" s="1"/>
  <c r="BV14" i="3" s="1"/>
  <c r="BC15" i="3"/>
  <c r="BS43" i="3"/>
  <c r="AF13" i="3"/>
  <c r="BV42" i="3"/>
  <c r="BP14" i="5"/>
  <c r="BQ14" i="5"/>
  <c r="BO14" i="5"/>
  <c r="BS14" i="5" s="1"/>
  <c r="BC72" i="5"/>
  <c r="BC44" i="5"/>
  <c r="BC15" i="5"/>
  <c r="BJ72" i="5"/>
  <c r="AF43" i="5"/>
  <c r="BP71" i="5"/>
  <c r="BS71" i="5" s="1"/>
  <c r="Z72" i="5"/>
  <c r="Y43" i="5"/>
  <c r="Z15" i="5"/>
  <c r="L16" i="5"/>
  <c r="K16" i="5"/>
  <c r="J17" i="5"/>
  <c r="R16" i="5"/>
  <c r="BT71" i="5"/>
  <c r="BK44" i="5"/>
  <c r="BD15" i="5"/>
  <c r="BP15" i="5" s="1"/>
  <c r="AG72" i="5"/>
  <c r="AG15" i="5"/>
  <c r="BO43" i="5"/>
  <c r="BJ44" i="5"/>
  <c r="AW15" i="5"/>
  <c r="L73" i="5"/>
  <c r="J74" i="5"/>
  <c r="K73" i="5"/>
  <c r="R73" i="5"/>
  <c r="AF15" i="5"/>
  <c r="Y15" i="5"/>
  <c r="BD44" i="5"/>
  <c r="S15" i="5"/>
  <c r="Z43" i="5"/>
  <c r="BP43" i="5" s="1"/>
  <c r="R43" i="5"/>
  <c r="BD73" i="5"/>
  <c r="AN74" i="5"/>
  <c r="AP73" i="5"/>
  <c r="AW73" i="5"/>
  <c r="AO73" i="5"/>
  <c r="AV15" i="5"/>
  <c r="AN17" i="5"/>
  <c r="BJ16" i="5"/>
  <c r="AW16" i="5"/>
  <c r="AP16" i="5"/>
  <c r="AO16" i="5"/>
  <c r="AG43" i="5"/>
  <c r="BQ43" i="5" s="1"/>
  <c r="BT43" i="5" s="1"/>
  <c r="AW44" i="5"/>
  <c r="BK72" i="5"/>
  <c r="BK15" i="5"/>
  <c r="AN46" i="5"/>
  <c r="AO45" i="5"/>
  <c r="BC45" i="5"/>
  <c r="AW45" i="5"/>
  <c r="AP45" i="5"/>
  <c r="AW72" i="5"/>
  <c r="BO72" i="5" s="1"/>
  <c r="BD72" i="5"/>
  <c r="S72" i="5"/>
  <c r="AF72" i="5"/>
  <c r="Y44" i="5"/>
  <c r="L44" i="5"/>
  <c r="J45" i="5"/>
  <c r="K44" i="5"/>
  <c r="R44" i="5"/>
  <c r="BR70" i="4"/>
  <c r="BC72" i="4"/>
  <c r="BB72" i="4"/>
  <c r="BI15" i="4"/>
  <c r="BI72" i="4"/>
  <c r="BS42" i="4"/>
  <c r="AE43" i="4"/>
  <c r="AE15" i="4"/>
  <c r="X15" i="4"/>
  <c r="AM46" i="4"/>
  <c r="AN45" i="4"/>
  <c r="AO45" i="4"/>
  <c r="AV45" i="4"/>
  <c r="BP14" i="4"/>
  <c r="BS14" i="4" s="1"/>
  <c r="X43" i="4"/>
  <c r="I73" i="4"/>
  <c r="Q72" i="4"/>
  <c r="K72" i="4"/>
  <c r="J72" i="4"/>
  <c r="AF15" i="4"/>
  <c r="BO71" i="4"/>
  <c r="R43" i="4"/>
  <c r="BN43" i="4" s="1"/>
  <c r="R71" i="4"/>
  <c r="BN71" i="4" s="1"/>
  <c r="BC15" i="4"/>
  <c r="BB15" i="4"/>
  <c r="BJ72" i="4"/>
  <c r="BO14" i="4"/>
  <c r="BR14" i="4" s="1"/>
  <c r="AU44" i="4"/>
  <c r="Q71" i="4"/>
  <c r="AM17" i="4"/>
  <c r="AN16" i="4"/>
  <c r="BI16" i="4"/>
  <c r="AV16" i="4"/>
  <c r="AO16" i="4"/>
  <c r="AU15" i="4"/>
  <c r="K16" i="4"/>
  <c r="I17" i="4"/>
  <c r="J16" i="4"/>
  <c r="AE16" i="4"/>
  <c r="BJ44" i="4"/>
  <c r="BJ15" i="4"/>
  <c r="AF43" i="4"/>
  <c r="BP43" i="4" s="1"/>
  <c r="BC44" i="4"/>
  <c r="X71" i="4"/>
  <c r="R15" i="4"/>
  <c r="BN15" i="4" s="1"/>
  <c r="AM74" i="4"/>
  <c r="AN73" i="4"/>
  <c r="AU73" i="4"/>
  <c r="AO73" i="4"/>
  <c r="BB73" i="4"/>
  <c r="AF71" i="4"/>
  <c r="BP71" i="4" s="1"/>
  <c r="Y43" i="4"/>
  <c r="BO43" i="4" s="1"/>
  <c r="AV72" i="4"/>
  <c r="X44" i="4"/>
  <c r="K44" i="4"/>
  <c r="I45" i="4"/>
  <c r="J44" i="4"/>
  <c r="Q44" i="4"/>
  <c r="AE71" i="4"/>
  <c r="BR42" i="4"/>
  <c r="Y15" i="4"/>
  <c r="R71" i="3"/>
  <c r="Z13" i="3"/>
  <c r="BR13" i="3" s="1"/>
  <c r="BU13" i="3" s="1"/>
  <c r="AF44" i="3"/>
  <c r="R14" i="3"/>
  <c r="S13" i="3"/>
  <c r="BQ13" i="3" s="1"/>
  <c r="AW15" i="3"/>
  <c r="BK15" i="3"/>
  <c r="BC44" i="3"/>
  <c r="AF14" i="3"/>
  <c r="BQ43" i="3"/>
  <c r="BU43" i="3" s="1"/>
  <c r="Z14" i="3"/>
  <c r="BR14" i="3" s="1"/>
  <c r="BU14" i="3" s="1"/>
  <c r="BD15" i="3"/>
  <c r="AF71" i="3"/>
  <c r="AG13" i="3"/>
  <c r="BS13" i="3" s="1"/>
  <c r="BV13" i="3" s="1"/>
  <c r="L15" i="3"/>
  <c r="V15" i="3"/>
  <c r="AE15" i="3"/>
  <c r="O15" i="3"/>
  <c r="AD15" i="3"/>
  <c r="P15" i="3"/>
  <c r="W15" i="3"/>
  <c r="Q15" i="3"/>
  <c r="R15" i="3" s="1"/>
  <c r="X15" i="3"/>
  <c r="AC15" i="3"/>
  <c r="K15" i="3"/>
  <c r="AV44" i="3"/>
  <c r="BS70" i="3"/>
  <c r="BV70" i="3" s="1"/>
  <c r="Y13" i="3"/>
  <c r="BJ15" i="3"/>
  <c r="BR70" i="3"/>
  <c r="BU70" i="3" s="1"/>
  <c r="S14" i="3"/>
  <c r="BQ14" i="3" s="1"/>
  <c r="R13" i="3"/>
  <c r="AW71" i="3"/>
  <c r="BC71" i="3"/>
  <c r="Y71" i="3"/>
  <c r="AG71" i="3"/>
  <c r="BA72" i="3"/>
  <c r="AO72" i="3"/>
  <c r="AZ72" i="3"/>
  <c r="BI72" i="3"/>
  <c r="BG72" i="3"/>
  <c r="AU72" i="3"/>
  <c r="AN73" i="3"/>
  <c r="AT72" i="3"/>
  <c r="AS72" i="3"/>
  <c r="AP72" i="3"/>
  <c r="BB72" i="3"/>
  <c r="BC72" i="3" s="1"/>
  <c r="BH72" i="3"/>
  <c r="AV71" i="3"/>
  <c r="O72" i="3"/>
  <c r="X72" i="3"/>
  <c r="L72" i="3"/>
  <c r="W72" i="3"/>
  <c r="K72" i="3"/>
  <c r="AE72" i="3"/>
  <c r="AD72" i="3"/>
  <c r="AC72" i="3"/>
  <c r="Q72" i="3"/>
  <c r="R72" i="3" s="1"/>
  <c r="V72" i="3"/>
  <c r="J73" i="3"/>
  <c r="P72" i="3"/>
  <c r="S71" i="3"/>
  <c r="BD71" i="3"/>
  <c r="BR71" i="3" s="1"/>
  <c r="BK71" i="3"/>
  <c r="BK44" i="3"/>
  <c r="AW44" i="3"/>
  <c r="BD44" i="3"/>
  <c r="BG45" i="3"/>
  <c r="AU45" i="3"/>
  <c r="AN46" i="3"/>
  <c r="AT45" i="3"/>
  <c r="BA45" i="3"/>
  <c r="AO45" i="3"/>
  <c r="AZ45" i="3"/>
  <c r="BB45" i="3"/>
  <c r="AP45" i="3"/>
  <c r="BI45" i="3"/>
  <c r="AS45" i="3"/>
  <c r="BH45" i="3"/>
  <c r="Z44" i="3"/>
  <c r="S44" i="3"/>
  <c r="AE45" i="3"/>
  <c r="AD45" i="3"/>
  <c r="O45" i="3"/>
  <c r="X45" i="3"/>
  <c r="L45" i="3"/>
  <c r="AC45" i="3"/>
  <c r="W45" i="3"/>
  <c r="V45" i="3"/>
  <c r="J46" i="3"/>
  <c r="Q45" i="3"/>
  <c r="P45" i="3"/>
  <c r="K45" i="3"/>
  <c r="AG44" i="3"/>
  <c r="BJ44" i="3"/>
  <c r="BI16" i="3"/>
  <c r="AU16" i="3"/>
  <c r="BH16" i="3"/>
  <c r="AT16" i="3"/>
  <c r="AO16" i="3"/>
  <c r="BG16" i="3"/>
  <c r="AS16" i="3"/>
  <c r="AN17" i="3"/>
  <c r="AP17" i="3" s="1"/>
  <c r="BB16" i="3"/>
  <c r="BA16" i="3"/>
  <c r="AZ16" i="3"/>
  <c r="AV15" i="3"/>
  <c r="J16" i="3"/>
  <c r="BV43" i="3" l="1"/>
  <c r="AG45" i="3"/>
  <c r="Y15" i="3"/>
  <c r="BJ45" i="3"/>
  <c r="BS43" i="5"/>
  <c r="BP72" i="5"/>
  <c r="BS72" i="5" s="1"/>
  <c r="BQ15" i="5"/>
  <c r="BT15" i="5" s="1"/>
  <c r="BS15" i="5"/>
  <c r="BO15" i="5"/>
  <c r="BT14" i="5"/>
  <c r="AG73" i="5"/>
  <c r="AG44" i="5"/>
  <c r="BQ44" i="5" s="1"/>
  <c r="AF16" i="5"/>
  <c r="Z73" i="5"/>
  <c r="BP73" i="5" s="1"/>
  <c r="Y16" i="5"/>
  <c r="AF44" i="5"/>
  <c r="BC46" i="5"/>
  <c r="AN47" i="5"/>
  <c r="AO46" i="5"/>
  <c r="AV46" i="5"/>
  <c r="AP46" i="5"/>
  <c r="BD16" i="5"/>
  <c r="BP16" i="5" s="1"/>
  <c r="BD74" i="5"/>
  <c r="AV74" i="5"/>
  <c r="AN75" i="5"/>
  <c r="AP74" i="5"/>
  <c r="AO74" i="5"/>
  <c r="S73" i="5"/>
  <c r="Y73" i="5"/>
  <c r="S44" i="5"/>
  <c r="BO44" i="5" s="1"/>
  <c r="L17" i="5"/>
  <c r="AG17" i="5"/>
  <c r="K17" i="5"/>
  <c r="Y17" i="5"/>
  <c r="J18" i="5"/>
  <c r="Z44" i="5"/>
  <c r="AV45" i="5"/>
  <c r="AV17" i="5"/>
  <c r="AN18" i="5"/>
  <c r="AO17" i="5"/>
  <c r="AW17" i="5"/>
  <c r="AP17" i="5"/>
  <c r="AV73" i="5"/>
  <c r="AF73" i="5"/>
  <c r="Z16" i="5"/>
  <c r="BK45" i="5"/>
  <c r="AV16" i="5"/>
  <c r="BP44" i="5"/>
  <c r="S16" i="5"/>
  <c r="BO16" i="5" s="1"/>
  <c r="J75" i="5"/>
  <c r="K74" i="5"/>
  <c r="R74" i="5"/>
  <c r="L74" i="5"/>
  <c r="BQ72" i="5"/>
  <c r="BT72" i="5" s="1"/>
  <c r="BK16" i="5"/>
  <c r="BC73" i="5"/>
  <c r="L45" i="5"/>
  <c r="J46" i="5"/>
  <c r="K45" i="5"/>
  <c r="R45" i="5"/>
  <c r="BC16" i="5"/>
  <c r="BO73" i="5"/>
  <c r="AG16" i="5"/>
  <c r="BD45" i="5"/>
  <c r="BK73" i="5"/>
  <c r="BQ73" i="5" s="1"/>
  <c r="BP15" i="4"/>
  <c r="BS43" i="4"/>
  <c r="BR43" i="4"/>
  <c r="BC16" i="4"/>
  <c r="AE72" i="4"/>
  <c r="AE44" i="4"/>
  <c r="Y72" i="4"/>
  <c r="BO72" i="4" s="1"/>
  <c r="X16" i="4"/>
  <c r="R16" i="4"/>
  <c r="BN16" i="4" s="1"/>
  <c r="Q17" i="4"/>
  <c r="K17" i="4"/>
  <c r="I18" i="4"/>
  <c r="J17" i="4"/>
  <c r="AE17" i="4"/>
  <c r="BR71" i="4"/>
  <c r="R45" i="4"/>
  <c r="K45" i="4"/>
  <c r="I46" i="4"/>
  <c r="J45" i="4"/>
  <c r="Y45" i="4"/>
  <c r="BJ73" i="4"/>
  <c r="Y16" i="4"/>
  <c r="BC45" i="4"/>
  <c r="BS71" i="4"/>
  <c r="BJ45" i="4"/>
  <c r="BC73" i="4"/>
  <c r="AM18" i="4"/>
  <c r="AN17" i="4"/>
  <c r="AU17" i="4"/>
  <c r="AO17" i="4"/>
  <c r="BO15" i="4"/>
  <c r="BR15" i="4" s="1"/>
  <c r="BN45" i="4"/>
  <c r="BS15" i="4"/>
  <c r="Y44" i="4"/>
  <c r="BO44" i="4" s="1"/>
  <c r="R44" i="4"/>
  <c r="BN44" i="4" s="1"/>
  <c r="AU16" i="4"/>
  <c r="BB16" i="4"/>
  <c r="X72" i="4"/>
  <c r="R72" i="4"/>
  <c r="BN72" i="4" s="1"/>
  <c r="BB45" i="4"/>
  <c r="AM47" i="4"/>
  <c r="AU46" i="4"/>
  <c r="AO46" i="4"/>
  <c r="AN46" i="4"/>
  <c r="BB46" i="4"/>
  <c r="AF44" i="4"/>
  <c r="BP44" i="4" s="1"/>
  <c r="AV73" i="4"/>
  <c r="AF16" i="4"/>
  <c r="BJ16" i="4"/>
  <c r="R73" i="4"/>
  <c r="K73" i="4"/>
  <c r="I74" i="4"/>
  <c r="J73" i="4"/>
  <c r="BB74" i="4"/>
  <c r="AM75" i="4"/>
  <c r="AO74" i="4"/>
  <c r="AN74" i="4"/>
  <c r="Q16" i="4"/>
  <c r="AF72" i="4"/>
  <c r="BP72" i="4" s="1"/>
  <c r="AU45" i="4"/>
  <c r="BK16" i="3"/>
  <c r="BC45" i="3"/>
  <c r="BR44" i="3"/>
  <c r="BU44" i="3" s="1"/>
  <c r="BS44" i="3"/>
  <c r="AG72" i="3"/>
  <c r="BK72" i="3"/>
  <c r="BQ71" i="3"/>
  <c r="BU71" i="3" s="1"/>
  <c r="AF15" i="3"/>
  <c r="O16" i="3"/>
  <c r="W16" i="3"/>
  <c r="AC16" i="3"/>
  <c r="V16" i="3"/>
  <c r="AD16" i="3"/>
  <c r="P16" i="3"/>
  <c r="AE16" i="3"/>
  <c r="Q16" i="3"/>
  <c r="X16" i="3"/>
  <c r="Y16" i="3" s="1"/>
  <c r="L16" i="3"/>
  <c r="K16" i="3"/>
  <c r="Y72" i="3"/>
  <c r="BD16" i="3"/>
  <c r="BQ44" i="3"/>
  <c r="AV72" i="3"/>
  <c r="S15" i="3"/>
  <c r="BQ15" i="3" s="1"/>
  <c r="BR15" i="3"/>
  <c r="BU15" i="3" s="1"/>
  <c r="Z45" i="3"/>
  <c r="BS72" i="3"/>
  <c r="BS71" i="3"/>
  <c r="BV71" i="3" s="1"/>
  <c r="AG15" i="3"/>
  <c r="BS15" i="3" s="1"/>
  <c r="Z15" i="3"/>
  <c r="AW16" i="3"/>
  <c r="S72" i="3"/>
  <c r="BJ72" i="3"/>
  <c r="Z72" i="3"/>
  <c r="AF72" i="3"/>
  <c r="BD72" i="3"/>
  <c r="BG73" i="3"/>
  <c r="AU73" i="3"/>
  <c r="AN74" i="3"/>
  <c r="AT73" i="3"/>
  <c r="AS73" i="3"/>
  <c r="AW73" i="3" s="1"/>
  <c r="BA73" i="3"/>
  <c r="AO73" i="3"/>
  <c r="AZ73" i="3"/>
  <c r="BI73" i="3"/>
  <c r="BH73" i="3"/>
  <c r="BB73" i="3"/>
  <c r="BC73" i="3" s="1"/>
  <c r="AP73" i="3"/>
  <c r="AW72" i="3"/>
  <c r="BQ72" i="3" s="1"/>
  <c r="AE73" i="3"/>
  <c r="AD73" i="3"/>
  <c r="AC73" i="3"/>
  <c r="Q73" i="3"/>
  <c r="R73" i="3" s="1"/>
  <c r="O73" i="3"/>
  <c r="X73" i="3"/>
  <c r="L73" i="3"/>
  <c r="W73" i="3"/>
  <c r="K73" i="3"/>
  <c r="V73" i="3"/>
  <c r="J74" i="3"/>
  <c r="P73" i="3"/>
  <c r="AW45" i="3"/>
  <c r="BA46" i="3"/>
  <c r="AO46" i="3"/>
  <c r="AZ46" i="3"/>
  <c r="BH46" i="3"/>
  <c r="BG46" i="3"/>
  <c r="AU46" i="3"/>
  <c r="AN47" i="3"/>
  <c r="AT46" i="3"/>
  <c r="BI46" i="3"/>
  <c r="BB46" i="3"/>
  <c r="AS46" i="3"/>
  <c r="AP46" i="3"/>
  <c r="AV45" i="3"/>
  <c r="S45" i="3"/>
  <c r="BK45" i="3"/>
  <c r="BS45" i="3" s="1"/>
  <c r="R45" i="3"/>
  <c r="Y45" i="3"/>
  <c r="O46" i="3"/>
  <c r="X46" i="3"/>
  <c r="L46" i="3"/>
  <c r="V46" i="3"/>
  <c r="AE46" i="3"/>
  <c r="AD46" i="3"/>
  <c r="J47" i="3"/>
  <c r="AC46" i="3"/>
  <c r="W46" i="3"/>
  <c r="Q46" i="3"/>
  <c r="R46" i="3" s="1"/>
  <c r="P46" i="3"/>
  <c r="K46" i="3"/>
  <c r="AF45" i="3"/>
  <c r="BD45" i="3"/>
  <c r="BA17" i="3"/>
  <c r="BB17" i="3"/>
  <c r="AN18" i="3"/>
  <c r="AP18" i="3" s="1"/>
  <c r="AZ17" i="3"/>
  <c r="BI17" i="3"/>
  <c r="AU17" i="3"/>
  <c r="AV17" i="3" s="1"/>
  <c r="BH17" i="3"/>
  <c r="AT17" i="3"/>
  <c r="BG17" i="3"/>
  <c r="AS17" i="3"/>
  <c r="AO17" i="3"/>
  <c r="AV16" i="3"/>
  <c r="BC16" i="3"/>
  <c r="BJ16" i="3"/>
  <c r="J17" i="3"/>
  <c r="BD17" i="3" l="1"/>
  <c r="BD46" i="3"/>
  <c r="S16" i="3"/>
  <c r="BR45" i="3"/>
  <c r="BU45" i="3" s="1"/>
  <c r="BV15" i="3"/>
  <c r="BR72" i="3"/>
  <c r="BU72" i="3" s="1"/>
  <c r="BV44" i="3"/>
  <c r="BV72" i="3"/>
  <c r="AG45" i="5"/>
  <c r="BQ45" i="5" s="1"/>
  <c r="BQ16" i="5"/>
  <c r="BT16" i="5" s="1"/>
  <c r="BS73" i="5"/>
  <c r="Z45" i="5"/>
  <c r="BK75" i="5"/>
  <c r="AP75" i="5"/>
  <c r="AN76" i="5"/>
  <c r="AW75" i="5"/>
  <c r="AO75" i="5"/>
  <c r="BS16" i="5"/>
  <c r="AG74" i="5"/>
  <c r="BT44" i="5"/>
  <c r="BK17" i="5"/>
  <c r="BQ17" i="5" s="1"/>
  <c r="J47" i="5"/>
  <c r="L46" i="5"/>
  <c r="K46" i="5"/>
  <c r="S46" i="5"/>
  <c r="Z74" i="5"/>
  <c r="BP74" i="5" s="1"/>
  <c r="BD17" i="5"/>
  <c r="Z17" i="5"/>
  <c r="Y18" i="5"/>
  <c r="L18" i="5"/>
  <c r="J19" i="5"/>
  <c r="K18" i="5"/>
  <c r="S18" i="5"/>
  <c r="AP47" i="5"/>
  <c r="AN48" i="5"/>
  <c r="AO47" i="5"/>
  <c r="BD47" i="5"/>
  <c r="AW47" i="5"/>
  <c r="BT73" i="5"/>
  <c r="Y45" i="5"/>
  <c r="S17" i="5"/>
  <c r="BO17" i="5" s="1"/>
  <c r="BP45" i="5"/>
  <c r="S45" i="5"/>
  <c r="BO45" i="5" s="1"/>
  <c r="Y74" i="5"/>
  <c r="Y75" i="5"/>
  <c r="J76" i="5"/>
  <c r="L75" i="5"/>
  <c r="AG75" i="5"/>
  <c r="S75" i="5"/>
  <c r="K75" i="5"/>
  <c r="BC17" i="5"/>
  <c r="AP18" i="5"/>
  <c r="AN19" i="5"/>
  <c r="AV18" i="5"/>
  <c r="AO18" i="5"/>
  <c r="R17" i="5"/>
  <c r="BC74" i="5"/>
  <c r="AW74" i="5"/>
  <c r="BO74" i="5" s="1"/>
  <c r="BD46" i="5"/>
  <c r="AW46" i="5"/>
  <c r="BS44" i="5"/>
  <c r="S74" i="5"/>
  <c r="AF45" i="5"/>
  <c r="AF17" i="5"/>
  <c r="BK74" i="5"/>
  <c r="BQ74" i="5" s="1"/>
  <c r="BK46" i="5"/>
  <c r="BO16" i="4"/>
  <c r="BR16" i="4" s="1"/>
  <c r="BR44" i="4"/>
  <c r="BS44" i="4"/>
  <c r="BC17" i="4"/>
  <c r="AE73" i="4"/>
  <c r="AE45" i="4"/>
  <c r="BR72" i="4"/>
  <c r="Y73" i="4"/>
  <c r="BO73" i="4" s="1"/>
  <c r="Y17" i="4"/>
  <c r="BS72" i="4"/>
  <c r="AU74" i="4"/>
  <c r="K74" i="4"/>
  <c r="I75" i="4"/>
  <c r="J74" i="4"/>
  <c r="Q74" i="4"/>
  <c r="BJ74" i="4"/>
  <c r="Q73" i="4"/>
  <c r="BC46" i="4"/>
  <c r="AO18" i="4"/>
  <c r="BJ18" i="4"/>
  <c r="AN18" i="4"/>
  <c r="AU18" i="4"/>
  <c r="AM19" i="4"/>
  <c r="X17" i="4"/>
  <c r="AV74" i="4"/>
  <c r="AF73" i="4"/>
  <c r="BP73" i="4" s="1"/>
  <c r="X73" i="4"/>
  <c r="AO47" i="4"/>
  <c r="AM48" i="4"/>
  <c r="AN47" i="4"/>
  <c r="BC47" i="4"/>
  <c r="AV47" i="4"/>
  <c r="BB17" i="4"/>
  <c r="AV17" i="4"/>
  <c r="BN17" i="4" s="1"/>
  <c r="Q46" i="4"/>
  <c r="X46" i="4"/>
  <c r="K46" i="4"/>
  <c r="I47" i="4"/>
  <c r="J46" i="4"/>
  <c r="R17" i="4"/>
  <c r="AV75" i="4"/>
  <c r="AO75" i="4"/>
  <c r="AM76" i="4"/>
  <c r="AN75" i="4"/>
  <c r="AV46" i="4"/>
  <c r="BJ17" i="4"/>
  <c r="Q45" i="4"/>
  <c r="BP16" i="4"/>
  <c r="BS16" i="4" s="1"/>
  <c r="AF45" i="4"/>
  <c r="BP45" i="4" s="1"/>
  <c r="BS45" i="4" s="1"/>
  <c r="X45" i="4"/>
  <c r="K18" i="4"/>
  <c r="I19" i="4"/>
  <c r="J18" i="4"/>
  <c r="R18" i="4"/>
  <c r="AF17" i="4"/>
  <c r="BC74" i="4"/>
  <c r="BN73" i="4"/>
  <c r="BJ46" i="4"/>
  <c r="BO45" i="4"/>
  <c r="BR45" i="4" s="1"/>
  <c r="AF16" i="3"/>
  <c r="BK17" i="3"/>
  <c r="R16" i="3"/>
  <c r="AW17" i="3"/>
  <c r="Y73" i="3"/>
  <c r="BQ16" i="3"/>
  <c r="BQ45" i="3"/>
  <c r="BV45" i="3" s="1"/>
  <c r="BK73" i="3"/>
  <c r="AC17" i="3"/>
  <c r="P17" i="3"/>
  <c r="X17" i="3"/>
  <c r="AD17" i="3"/>
  <c r="O17" i="3"/>
  <c r="V17" i="3"/>
  <c r="AE17" i="3"/>
  <c r="L17" i="3"/>
  <c r="Q17" i="3"/>
  <c r="W17" i="3"/>
  <c r="K17" i="3"/>
  <c r="AF46" i="3"/>
  <c r="Z16" i="3"/>
  <c r="BR16" i="3" s="1"/>
  <c r="Z46" i="3"/>
  <c r="BR46" i="3" s="1"/>
  <c r="BK46" i="3"/>
  <c r="AG16" i="3"/>
  <c r="BS16" i="3" s="1"/>
  <c r="AF73" i="3"/>
  <c r="BJ73" i="3"/>
  <c r="BA74" i="3"/>
  <c r="AO74" i="3"/>
  <c r="AZ74" i="3"/>
  <c r="BI74" i="3"/>
  <c r="BH74" i="3"/>
  <c r="BG74" i="3"/>
  <c r="AU74" i="3"/>
  <c r="AN75" i="3"/>
  <c r="AT74" i="3"/>
  <c r="AS74" i="3"/>
  <c r="AP74" i="3"/>
  <c r="BB74" i="3"/>
  <c r="S73" i="3"/>
  <c r="BQ73" i="3" s="1"/>
  <c r="AV73" i="3"/>
  <c r="O74" i="3"/>
  <c r="X74" i="3"/>
  <c r="L74" i="3"/>
  <c r="W74" i="3"/>
  <c r="K74" i="3"/>
  <c r="V74" i="3"/>
  <c r="AE74" i="3"/>
  <c r="AD74" i="3"/>
  <c r="AC74" i="3"/>
  <c r="Q74" i="3"/>
  <c r="R74" i="3" s="1"/>
  <c r="P74" i="3"/>
  <c r="J75" i="3"/>
  <c r="AG73" i="3"/>
  <c r="BD73" i="3"/>
  <c r="Z73" i="3"/>
  <c r="AV46" i="3"/>
  <c r="BG47" i="3"/>
  <c r="AU47" i="3"/>
  <c r="AN48" i="3"/>
  <c r="AT47" i="3"/>
  <c r="BB47" i="3"/>
  <c r="AP47" i="3"/>
  <c r="BA47" i="3"/>
  <c r="AO47" i="3"/>
  <c r="AZ47" i="3"/>
  <c r="AS47" i="3"/>
  <c r="BI47" i="3"/>
  <c r="BH47" i="3"/>
  <c r="Y46" i="3"/>
  <c r="AW46" i="3"/>
  <c r="S46" i="3"/>
  <c r="BC46" i="3"/>
  <c r="AG46" i="3"/>
  <c r="BJ46" i="3"/>
  <c r="AE47" i="3"/>
  <c r="AD47" i="3"/>
  <c r="J48" i="3"/>
  <c r="P47" i="3"/>
  <c r="O47" i="3"/>
  <c r="X47" i="3"/>
  <c r="L47" i="3"/>
  <c r="AC47" i="3"/>
  <c r="W47" i="3"/>
  <c r="Q47" i="3"/>
  <c r="K47" i="3"/>
  <c r="V47" i="3"/>
  <c r="BJ17" i="3"/>
  <c r="AO18" i="3"/>
  <c r="BB18" i="3"/>
  <c r="BA18" i="3"/>
  <c r="BG18" i="3"/>
  <c r="AN19" i="3"/>
  <c r="AP19" i="3" s="1"/>
  <c r="AZ18" i="3"/>
  <c r="BI18" i="3"/>
  <c r="AU18" i="3"/>
  <c r="BH18" i="3"/>
  <c r="AT18" i="3"/>
  <c r="AS18" i="3"/>
  <c r="BC17" i="3"/>
  <c r="J18" i="3"/>
  <c r="BV16" i="3" l="1"/>
  <c r="AF17" i="3"/>
  <c r="BJ18" i="3"/>
  <c r="Z17" i="3"/>
  <c r="BR17" i="3" s="1"/>
  <c r="BD18" i="3"/>
  <c r="BU16" i="3"/>
  <c r="BT45" i="5"/>
  <c r="BS74" i="5"/>
  <c r="BO75" i="5"/>
  <c r="BD75" i="5"/>
  <c r="BK47" i="5"/>
  <c r="Y46" i="5"/>
  <c r="BP17" i="5"/>
  <c r="BS17" i="5" s="1"/>
  <c r="BT74" i="5"/>
  <c r="R18" i="5"/>
  <c r="BD18" i="5"/>
  <c r="AG18" i="5"/>
  <c r="R46" i="5"/>
  <c r="BK76" i="5"/>
  <c r="AN77" i="5"/>
  <c r="AO76" i="5"/>
  <c r="AW76" i="5"/>
  <c r="AP76" i="5"/>
  <c r="Z75" i="5"/>
  <c r="AG46" i="5"/>
  <c r="BQ46" i="5" s="1"/>
  <c r="S47" i="5"/>
  <c r="BO47" i="5" s="1"/>
  <c r="L47" i="5"/>
  <c r="R47" i="5"/>
  <c r="J48" i="5"/>
  <c r="K47" i="5"/>
  <c r="BC75" i="5"/>
  <c r="AP19" i="5"/>
  <c r="AN20" i="5"/>
  <c r="AO19" i="5"/>
  <c r="AV19" i="5"/>
  <c r="Z18" i="5"/>
  <c r="BK18" i="5"/>
  <c r="BC18" i="5"/>
  <c r="AN49" i="5"/>
  <c r="AO48" i="5"/>
  <c r="AP48" i="5"/>
  <c r="AW48" i="5"/>
  <c r="BT17" i="5"/>
  <c r="AV75" i="5"/>
  <c r="AW18" i="5"/>
  <c r="BO18" i="5" s="1"/>
  <c r="S76" i="5"/>
  <c r="J77" i="5"/>
  <c r="L76" i="5"/>
  <c r="K76" i="5"/>
  <c r="R19" i="5"/>
  <c r="J20" i="5"/>
  <c r="K19" i="5"/>
  <c r="L19" i="5"/>
  <c r="BQ75" i="5"/>
  <c r="BT75" i="5" s="1"/>
  <c r="BO46" i="5"/>
  <c r="R75" i="5"/>
  <c r="BS45" i="5"/>
  <c r="AV47" i="5"/>
  <c r="BC47" i="5"/>
  <c r="Z46" i="5"/>
  <c r="BP46" i="5" s="1"/>
  <c r="BR73" i="4"/>
  <c r="BC75" i="4"/>
  <c r="BO17" i="4"/>
  <c r="BR17" i="4" s="1"/>
  <c r="BB18" i="4"/>
  <c r="BJ47" i="4"/>
  <c r="Y74" i="4"/>
  <c r="BO74" i="4" s="1"/>
  <c r="AF18" i="4"/>
  <c r="BP18" i="4" s="1"/>
  <c r="X18" i="4"/>
  <c r="I20" i="4"/>
  <c r="J19" i="4"/>
  <c r="Y19" i="4"/>
  <c r="Q19" i="4"/>
  <c r="K19" i="4"/>
  <c r="I48" i="4"/>
  <c r="J47" i="4"/>
  <c r="Q47" i="4"/>
  <c r="K47" i="4"/>
  <c r="AO76" i="4"/>
  <c r="AM77" i="4"/>
  <c r="AN76" i="4"/>
  <c r="AV76" i="4"/>
  <c r="R46" i="4"/>
  <c r="BN46" i="4" s="1"/>
  <c r="AM49" i="4"/>
  <c r="AN48" i="4"/>
  <c r="AV48" i="4"/>
  <c r="AO48" i="4"/>
  <c r="BB48" i="4"/>
  <c r="AM20" i="4"/>
  <c r="AN19" i="4"/>
  <c r="AO19" i="4"/>
  <c r="AU19" i="4"/>
  <c r="BC18" i="4"/>
  <c r="I76" i="4"/>
  <c r="J75" i="4"/>
  <c r="R75" i="4"/>
  <c r="BN75" i="4" s="1"/>
  <c r="K75" i="4"/>
  <c r="X75" i="4"/>
  <c r="Q18" i="4"/>
  <c r="BP17" i="4"/>
  <c r="BS17" i="4" s="1"/>
  <c r="BB75" i="4"/>
  <c r="AU47" i="4"/>
  <c r="AV18" i="4"/>
  <c r="BN18" i="4" s="1"/>
  <c r="R74" i="4"/>
  <c r="BN74" i="4" s="1"/>
  <c r="BB47" i="4"/>
  <c r="X74" i="4"/>
  <c r="AU75" i="4"/>
  <c r="AF46" i="4"/>
  <c r="BP46" i="4" s="1"/>
  <c r="AF74" i="4"/>
  <c r="BP74" i="4" s="1"/>
  <c r="Y18" i="4"/>
  <c r="BJ75" i="4"/>
  <c r="Y46" i="4"/>
  <c r="BO46" i="4" s="1"/>
  <c r="BS73" i="4"/>
  <c r="BQ46" i="3"/>
  <c r="BU46" i="3" s="1"/>
  <c r="BR73" i="3"/>
  <c r="BU73" i="3" s="1"/>
  <c r="R17" i="3"/>
  <c r="AW18" i="3"/>
  <c r="BS73" i="3"/>
  <c r="BV73" i="3" s="1"/>
  <c r="Q18" i="3"/>
  <c r="AD18" i="3"/>
  <c r="P18" i="3"/>
  <c r="W18" i="3"/>
  <c r="X18" i="3"/>
  <c r="O18" i="3"/>
  <c r="AC18" i="3"/>
  <c r="L18" i="3"/>
  <c r="AE18" i="3"/>
  <c r="AF18" i="3" s="1"/>
  <c r="V18" i="3"/>
  <c r="K18" i="3"/>
  <c r="S17" i="3"/>
  <c r="BK18" i="3"/>
  <c r="AF47" i="3"/>
  <c r="Y74" i="3"/>
  <c r="Y17" i="3"/>
  <c r="AG74" i="3"/>
  <c r="AV74" i="3"/>
  <c r="Y47" i="3"/>
  <c r="BK74" i="3"/>
  <c r="AG17" i="3"/>
  <c r="BS17" i="3" s="1"/>
  <c r="BQ17" i="3"/>
  <c r="AV18" i="3"/>
  <c r="BS46" i="3"/>
  <c r="BV46" i="3" s="1"/>
  <c r="S74" i="3"/>
  <c r="BG75" i="3"/>
  <c r="AU75" i="3"/>
  <c r="AN76" i="3"/>
  <c r="AT75" i="3"/>
  <c r="AS75" i="3"/>
  <c r="BB75" i="3"/>
  <c r="AP75" i="3"/>
  <c r="BA75" i="3"/>
  <c r="AO75" i="3"/>
  <c r="AZ75" i="3"/>
  <c r="BI75" i="3"/>
  <c r="BH75" i="3"/>
  <c r="AF74" i="3"/>
  <c r="Z74" i="3"/>
  <c r="BC74" i="3"/>
  <c r="BJ74" i="3"/>
  <c r="BD74" i="3"/>
  <c r="AE75" i="3"/>
  <c r="AF75" i="3" s="1"/>
  <c r="AD75" i="3"/>
  <c r="AC75" i="3"/>
  <c r="Q75" i="3"/>
  <c r="J76" i="3"/>
  <c r="P75" i="3"/>
  <c r="O75" i="3"/>
  <c r="X75" i="3"/>
  <c r="L75" i="3"/>
  <c r="W75" i="3"/>
  <c r="K75" i="3"/>
  <c r="V75" i="3"/>
  <c r="AW74" i="3"/>
  <c r="BC47" i="3"/>
  <c r="BJ47" i="3"/>
  <c r="AW47" i="3"/>
  <c r="S47" i="3"/>
  <c r="O48" i="3"/>
  <c r="X48" i="3"/>
  <c r="L48" i="3"/>
  <c r="V48" i="3"/>
  <c r="AE48" i="3"/>
  <c r="AD48" i="3"/>
  <c r="W48" i="3"/>
  <c r="Q48" i="3"/>
  <c r="P48" i="3"/>
  <c r="K48" i="3"/>
  <c r="J49" i="3"/>
  <c r="AC48" i="3"/>
  <c r="R47" i="3"/>
  <c r="Z47" i="3"/>
  <c r="BA48" i="3"/>
  <c r="AO48" i="3"/>
  <c r="AZ48" i="3"/>
  <c r="BH48" i="3"/>
  <c r="BG48" i="3"/>
  <c r="BK48" i="3" s="1"/>
  <c r="AU48" i="3"/>
  <c r="AN49" i="3"/>
  <c r="AT48" i="3"/>
  <c r="BB48" i="3"/>
  <c r="AS48" i="3"/>
  <c r="AP48" i="3"/>
  <c r="BI48" i="3"/>
  <c r="AV47" i="3"/>
  <c r="AG47" i="3"/>
  <c r="BD47" i="3"/>
  <c r="BK47" i="3"/>
  <c r="BH19" i="3"/>
  <c r="AT19" i="3"/>
  <c r="BG19" i="3"/>
  <c r="AS19" i="3"/>
  <c r="AU19" i="3"/>
  <c r="AV19" i="3" s="1"/>
  <c r="AO19" i="3"/>
  <c r="BA19" i="3"/>
  <c r="BB19" i="3"/>
  <c r="AN20" i="3"/>
  <c r="AP20" i="3" s="1"/>
  <c r="AZ19" i="3"/>
  <c r="BD19" i="3" s="1"/>
  <c r="BI19" i="3"/>
  <c r="BC18" i="3"/>
  <c r="J19" i="3"/>
  <c r="R18" i="3" l="1"/>
  <c r="BV17" i="3"/>
  <c r="BU17" i="3"/>
  <c r="BS46" i="5"/>
  <c r="BT46" i="5"/>
  <c r="BQ18" i="5"/>
  <c r="BT18" i="5" s="1"/>
  <c r="BP75" i="5"/>
  <c r="BS75" i="5" s="1"/>
  <c r="BD48" i="5"/>
  <c r="BC19" i="5"/>
  <c r="AG76" i="5"/>
  <c r="BQ76" i="5"/>
  <c r="Y76" i="5"/>
  <c r="BP18" i="5"/>
  <c r="BS18" i="5" s="1"/>
  <c r="Y19" i="5"/>
  <c r="BK19" i="5"/>
  <c r="AW19" i="5"/>
  <c r="BO19" i="5" s="1"/>
  <c r="AG47" i="5"/>
  <c r="BQ47" i="5" s="1"/>
  <c r="BT47" i="5" s="1"/>
  <c r="BO76" i="5"/>
  <c r="BC48" i="5"/>
  <c r="S20" i="5"/>
  <c r="L20" i="5"/>
  <c r="Z20" i="5"/>
  <c r="J21" i="5"/>
  <c r="K20" i="5"/>
  <c r="S19" i="5"/>
  <c r="AP49" i="5"/>
  <c r="AO49" i="5"/>
  <c r="AN50" i="5"/>
  <c r="AV49" i="5"/>
  <c r="Z47" i="5"/>
  <c r="BP47" i="5" s="1"/>
  <c r="BS47" i="5" s="1"/>
  <c r="BD76" i="5"/>
  <c r="AG19" i="5"/>
  <c r="R76" i="5"/>
  <c r="BK48" i="5"/>
  <c r="BC76" i="5"/>
  <c r="L77" i="5"/>
  <c r="J78" i="5"/>
  <c r="K77" i="5"/>
  <c r="AV48" i="5"/>
  <c r="AO77" i="5"/>
  <c r="AV77" i="5"/>
  <c r="AP77" i="5"/>
  <c r="AN78" i="5"/>
  <c r="Z19" i="5"/>
  <c r="Z76" i="5"/>
  <c r="BD19" i="5"/>
  <c r="AP20" i="5"/>
  <c r="AN21" i="5"/>
  <c r="AO20" i="5"/>
  <c r="AV20" i="5"/>
  <c r="L48" i="5"/>
  <c r="J49" i="5"/>
  <c r="K48" i="5"/>
  <c r="R48" i="5"/>
  <c r="Y47" i="5"/>
  <c r="AV76" i="5"/>
  <c r="BS74" i="4"/>
  <c r="BS46" i="4"/>
  <c r="BR46" i="4"/>
  <c r="BB19" i="4"/>
  <c r="BJ19" i="4"/>
  <c r="BR74" i="4"/>
  <c r="X47" i="4"/>
  <c r="BS18" i="4"/>
  <c r="X19" i="4"/>
  <c r="Y75" i="4"/>
  <c r="BO75" i="4" s="1"/>
  <c r="BR75" i="4" s="1"/>
  <c r="AU76" i="4"/>
  <c r="BC19" i="4"/>
  <c r="BO19" i="4" s="1"/>
  <c r="BC48" i="4"/>
  <c r="BC76" i="4"/>
  <c r="BJ76" i="4"/>
  <c r="AV20" i="4"/>
  <c r="AO20" i="4"/>
  <c r="AM21" i="4"/>
  <c r="AN20" i="4"/>
  <c r="Y47" i="4"/>
  <c r="BO47" i="4" s="1"/>
  <c r="R76" i="4"/>
  <c r="BN76" i="4" s="1"/>
  <c r="J76" i="4"/>
  <c r="I77" i="4"/>
  <c r="K76" i="4"/>
  <c r="BO18" i="4"/>
  <c r="BR18" i="4" s="1"/>
  <c r="AU49" i="4"/>
  <c r="AO49" i="4"/>
  <c r="AM50" i="4"/>
  <c r="AN49" i="4"/>
  <c r="AU77" i="4"/>
  <c r="AM78" i="4"/>
  <c r="AN77" i="4"/>
  <c r="AO77" i="4"/>
  <c r="K20" i="4"/>
  <c r="AF20" i="4"/>
  <c r="J20" i="4"/>
  <c r="Q20" i="4"/>
  <c r="I21" i="4"/>
  <c r="Q75" i="4"/>
  <c r="AV19" i="4"/>
  <c r="AU48" i="4"/>
  <c r="R47" i="4"/>
  <c r="BN47" i="4" s="1"/>
  <c r="R19" i="4"/>
  <c r="AF75" i="4"/>
  <c r="BP75" i="4" s="1"/>
  <c r="BS75" i="4" s="1"/>
  <c r="BJ48" i="4"/>
  <c r="BB76" i="4"/>
  <c r="AF47" i="4"/>
  <c r="BP47" i="4" s="1"/>
  <c r="X48" i="4"/>
  <c r="K48" i="4"/>
  <c r="J48" i="4"/>
  <c r="I49" i="4"/>
  <c r="Q48" i="4"/>
  <c r="AF19" i="4"/>
  <c r="AV48" i="3"/>
  <c r="BQ74" i="3"/>
  <c r="Y18" i="3"/>
  <c r="BK19" i="3"/>
  <c r="BS74" i="3"/>
  <c r="AW19" i="3"/>
  <c r="AG18" i="3"/>
  <c r="BS18" i="3" s="1"/>
  <c r="BV18" i="3" s="1"/>
  <c r="V19" i="3"/>
  <c r="AE19" i="3"/>
  <c r="L19" i="3"/>
  <c r="AC19" i="3"/>
  <c r="O19" i="3"/>
  <c r="AD19" i="3"/>
  <c r="X19" i="3"/>
  <c r="P19" i="3"/>
  <c r="W19" i="3"/>
  <c r="Q19" i="3"/>
  <c r="K19" i="3"/>
  <c r="BQ47" i="3"/>
  <c r="Y75" i="3"/>
  <c r="BR74" i="3"/>
  <c r="S18" i="3"/>
  <c r="BQ18" i="3" s="1"/>
  <c r="BS47" i="3"/>
  <c r="S75" i="3"/>
  <c r="BC19" i="3"/>
  <c r="BR47" i="3"/>
  <c r="AF48" i="3"/>
  <c r="Z18" i="3"/>
  <c r="BR18" i="3" s="1"/>
  <c r="BU18" i="3" s="1"/>
  <c r="BJ75" i="3"/>
  <c r="AV75" i="3"/>
  <c r="BC75" i="3"/>
  <c r="R75" i="3"/>
  <c r="AW75" i="3"/>
  <c r="BQ75" i="3" s="1"/>
  <c r="Z75" i="3"/>
  <c r="AG75" i="3"/>
  <c r="O76" i="3"/>
  <c r="X76" i="3"/>
  <c r="L76" i="3"/>
  <c r="W76" i="3"/>
  <c r="K76" i="3"/>
  <c r="V76" i="3"/>
  <c r="AE76" i="3"/>
  <c r="AD76" i="3"/>
  <c r="AC76" i="3"/>
  <c r="Q76" i="3"/>
  <c r="P76" i="3"/>
  <c r="J77" i="3"/>
  <c r="BA76" i="3"/>
  <c r="AO76" i="3"/>
  <c r="AZ76" i="3"/>
  <c r="BI76" i="3"/>
  <c r="BH76" i="3"/>
  <c r="BG76" i="3"/>
  <c r="AU76" i="3"/>
  <c r="AN77" i="3"/>
  <c r="AT76" i="3"/>
  <c r="AS76" i="3"/>
  <c r="BB76" i="3"/>
  <c r="BC76" i="3" s="1"/>
  <c r="AP76" i="3"/>
  <c r="BD75" i="3"/>
  <c r="BK75" i="3"/>
  <c r="BC48" i="3"/>
  <c r="BG49" i="3"/>
  <c r="AU49" i="3"/>
  <c r="AN50" i="3"/>
  <c r="AT49" i="3"/>
  <c r="BB49" i="3"/>
  <c r="AP49" i="3"/>
  <c r="BA49" i="3"/>
  <c r="AO49" i="3"/>
  <c r="AZ49" i="3"/>
  <c r="BH49" i="3"/>
  <c r="BI49" i="3"/>
  <c r="AS49" i="3"/>
  <c r="AW49" i="3" s="1"/>
  <c r="Z48" i="3"/>
  <c r="AE49" i="3"/>
  <c r="AD49" i="3"/>
  <c r="J50" i="3"/>
  <c r="P49" i="3"/>
  <c r="O49" i="3"/>
  <c r="X49" i="3"/>
  <c r="L49" i="3"/>
  <c r="W49" i="3"/>
  <c r="V49" i="3"/>
  <c r="Q49" i="3"/>
  <c r="R49" i="3" s="1"/>
  <c r="K49" i="3"/>
  <c r="AC49" i="3"/>
  <c r="AG48" i="3"/>
  <c r="BS48" i="3" s="1"/>
  <c r="Y48" i="3"/>
  <c r="BD48" i="3"/>
  <c r="S48" i="3"/>
  <c r="BJ48" i="3"/>
  <c r="AW48" i="3"/>
  <c r="R48" i="3"/>
  <c r="BJ19" i="3"/>
  <c r="BI20" i="3"/>
  <c r="AU20" i="3"/>
  <c r="BH20" i="3"/>
  <c r="AT20" i="3"/>
  <c r="BG20" i="3"/>
  <c r="AS20" i="3"/>
  <c r="AO20" i="3"/>
  <c r="AZ20" i="3"/>
  <c r="BB20" i="3"/>
  <c r="BA20" i="3"/>
  <c r="AN21" i="3"/>
  <c r="AP21" i="3" s="1"/>
  <c r="J20" i="3"/>
  <c r="BR48" i="3" l="1"/>
  <c r="BU48" i="3" s="1"/>
  <c r="BU47" i="3"/>
  <c r="BV47" i="3"/>
  <c r="BQ48" i="3"/>
  <c r="BV48" i="3" s="1"/>
  <c r="BS75" i="3"/>
  <c r="BV75" i="3" s="1"/>
  <c r="BK76" i="3"/>
  <c r="R76" i="3"/>
  <c r="BU74" i="3"/>
  <c r="BV74" i="3"/>
  <c r="BT76" i="5"/>
  <c r="BP19" i="5"/>
  <c r="BS19" i="5" s="1"/>
  <c r="BD77" i="5"/>
  <c r="BC20" i="5"/>
  <c r="BK77" i="5"/>
  <c r="BK20" i="5"/>
  <c r="BQ19" i="5"/>
  <c r="BT19" i="5" s="1"/>
  <c r="AG20" i="5"/>
  <c r="BC77" i="5"/>
  <c r="Z77" i="5"/>
  <c r="Y77" i="5"/>
  <c r="BP76" i="5"/>
  <c r="BS76" i="5" s="1"/>
  <c r="BC49" i="5"/>
  <c r="R20" i="5"/>
  <c r="BQ20" i="5"/>
  <c r="Y48" i="5"/>
  <c r="R77" i="5"/>
  <c r="BD49" i="5"/>
  <c r="AG48" i="5"/>
  <c r="BQ48" i="5" s="1"/>
  <c r="S48" i="5"/>
  <c r="BO48" i="5" s="1"/>
  <c r="AG77" i="5"/>
  <c r="AP50" i="5"/>
  <c r="AO50" i="5"/>
  <c r="AN51" i="5"/>
  <c r="Y49" i="5"/>
  <c r="L49" i="5"/>
  <c r="J50" i="5"/>
  <c r="K49" i="5"/>
  <c r="Z48" i="5"/>
  <c r="BP48" i="5" s="1"/>
  <c r="BD20" i="5"/>
  <c r="BP20" i="5" s="1"/>
  <c r="BK49" i="5"/>
  <c r="S21" i="5"/>
  <c r="L21" i="5"/>
  <c r="J22" i="5"/>
  <c r="K21" i="5"/>
  <c r="R21" i="5"/>
  <c r="AP78" i="5"/>
  <c r="AV78" i="5"/>
  <c r="AO78" i="5"/>
  <c r="AN79" i="5"/>
  <c r="AN22" i="5"/>
  <c r="AO21" i="5"/>
  <c r="AV21" i="5"/>
  <c r="AP21" i="5"/>
  <c r="BC21" i="5"/>
  <c r="S77" i="5"/>
  <c r="AW20" i="5"/>
  <c r="BO20" i="5" s="1"/>
  <c r="AW77" i="5"/>
  <c r="BO77" i="5" s="1"/>
  <c r="R78" i="5"/>
  <c r="J79" i="5"/>
  <c r="K78" i="5"/>
  <c r="L78" i="5"/>
  <c r="AW49" i="5"/>
  <c r="Y20" i="5"/>
  <c r="BS47" i="4"/>
  <c r="BN19" i="4"/>
  <c r="BR19" i="4" s="1"/>
  <c r="BC77" i="4"/>
  <c r="BB49" i="4"/>
  <c r="BB20" i="4"/>
  <c r="BP19" i="4"/>
  <c r="Y76" i="4"/>
  <c r="BO76" i="4" s="1"/>
  <c r="BR76" i="4" s="1"/>
  <c r="R77" i="4"/>
  <c r="K77" i="4"/>
  <c r="I78" i="4"/>
  <c r="J77" i="4"/>
  <c r="AM22" i="4"/>
  <c r="AO21" i="4"/>
  <c r="AN21" i="4"/>
  <c r="BB77" i="4"/>
  <c r="BJ77" i="4"/>
  <c r="BC20" i="4"/>
  <c r="Y20" i="4"/>
  <c r="BJ49" i="4"/>
  <c r="BR47" i="4"/>
  <c r="I50" i="4"/>
  <c r="R49" i="4"/>
  <c r="K49" i="4"/>
  <c r="J49" i="4"/>
  <c r="I22" i="4"/>
  <c r="J21" i="4"/>
  <c r="K21" i="4"/>
  <c r="X21" i="4"/>
  <c r="AF48" i="4"/>
  <c r="BP48" i="4" s="1"/>
  <c r="R20" i="4"/>
  <c r="BN20" i="4" s="1"/>
  <c r="AM51" i="4"/>
  <c r="BC50" i="4"/>
  <c r="AU50" i="4"/>
  <c r="AO50" i="4"/>
  <c r="AN50" i="4"/>
  <c r="BC49" i="4"/>
  <c r="Q76" i="4"/>
  <c r="X76" i="4"/>
  <c r="R48" i="4"/>
  <c r="BN48" i="4" s="1"/>
  <c r="X20" i="4"/>
  <c r="AO78" i="4"/>
  <c r="AN78" i="4"/>
  <c r="AM79" i="4"/>
  <c r="BJ78" i="4"/>
  <c r="AU78" i="4"/>
  <c r="AF76" i="4"/>
  <c r="BP76" i="4" s="1"/>
  <c r="BS76" i="4" s="1"/>
  <c r="AV77" i="4"/>
  <c r="BN77" i="4" s="1"/>
  <c r="AU20" i="4"/>
  <c r="Y48" i="4"/>
  <c r="BO48" i="4" s="1"/>
  <c r="AV49" i="4"/>
  <c r="BJ20" i="4"/>
  <c r="BP20" i="4" s="1"/>
  <c r="Y19" i="3"/>
  <c r="BJ49" i="3"/>
  <c r="R19" i="3"/>
  <c r="BC20" i="3"/>
  <c r="S19" i="3"/>
  <c r="BQ19" i="3" s="1"/>
  <c r="BD20" i="3"/>
  <c r="AG19" i="3"/>
  <c r="BS19" i="3" s="1"/>
  <c r="AV76" i="3"/>
  <c r="Y76" i="3"/>
  <c r="AF19" i="3"/>
  <c r="Z49" i="3"/>
  <c r="BR75" i="3"/>
  <c r="BU75" i="3" s="1"/>
  <c r="AG76" i="3"/>
  <c r="BS76" i="3" s="1"/>
  <c r="Z19" i="3"/>
  <c r="BR19" i="3" s="1"/>
  <c r="AW20" i="3"/>
  <c r="BK20" i="3"/>
  <c r="L20" i="3"/>
  <c r="O20" i="3"/>
  <c r="W20" i="3"/>
  <c r="AD20" i="3"/>
  <c r="AC20" i="3"/>
  <c r="P20" i="3"/>
  <c r="V20" i="3"/>
  <c r="AE20" i="3"/>
  <c r="Q20" i="3"/>
  <c r="X20" i="3"/>
  <c r="K20" i="3"/>
  <c r="BD76" i="3"/>
  <c r="S76" i="3"/>
  <c r="BJ76" i="3"/>
  <c r="AF76" i="3"/>
  <c r="Z76" i="3"/>
  <c r="AW76" i="3"/>
  <c r="BG77" i="3"/>
  <c r="AU77" i="3"/>
  <c r="AN78" i="3"/>
  <c r="AT77" i="3"/>
  <c r="AS77" i="3"/>
  <c r="BB77" i="3"/>
  <c r="AP77" i="3"/>
  <c r="BA77" i="3"/>
  <c r="AO77" i="3"/>
  <c r="AZ77" i="3"/>
  <c r="BI77" i="3"/>
  <c r="BJ77" i="3" s="1"/>
  <c r="BH77" i="3"/>
  <c r="AE77" i="3"/>
  <c r="AD77" i="3"/>
  <c r="AC77" i="3"/>
  <c r="Q77" i="3"/>
  <c r="J78" i="3"/>
  <c r="P77" i="3"/>
  <c r="O77" i="3"/>
  <c r="S77" i="3" s="1"/>
  <c r="X77" i="3"/>
  <c r="L77" i="3"/>
  <c r="W77" i="3"/>
  <c r="K77" i="3"/>
  <c r="V77" i="3"/>
  <c r="AF49" i="3"/>
  <c r="BC49" i="3"/>
  <c r="O50" i="3"/>
  <c r="X50" i="3"/>
  <c r="L50" i="3"/>
  <c r="V50" i="3"/>
  <c r="AE50" i="3"/>
  <c r="AD50" i="3"/>
  <c r="J51" i="3"/>
  <c r="AC50" i="3"/>
  <c r="W50" i="3"/>
  <c r="P50" i="3"/>
  <c r="Q50" i="3"/>
  <c r="K50" i="3"/>
  <c r="Y49" i="3"/>
  <c r="BA50" i="3"/>
  <c r="AO50" i="3"/>
  <c r="AZ50" i="3"/>
  <c r="BH50" i="3"/>
  <c r="BG50" i="3"/>
  <c r="AU50" i="3"/>
  <c r="AN51" i="3"/>
  <c r="AT50" i="3"/>
  <c r="AS50" i="3"/>
  <c r="AP50" i="3"/>
  <c r="BI50" i="3"/>
  <c r="BB50" i="3"/>
  <c r="BC50" i="3" s="1"/>
  <c r="S49" i="3"/>
  <c r="BQ49" i="3" s="1"/>
  <c r="AV49" i="3"/>
  <c r="AG49" i="3"/>
  <c r="BD49" i="3"/>
  <c r="BR49" i="3" s="1"/>
  <c r="BK49" i="3"/>
  <c r="AV20" i="3"/>
  <c r="BJ20" i="3"/>
  <c r="BA21" i="3"/>
  <c r="BB21" i="3"/>
  <c r="AN22" i="3"/>
  <c r="AP22" i="3" s="1"/>
  <c r="AZ21" i="3"/>
  <c r="BI21" i="3"/>
  <c r="AU21" i="3"/>
  <c r="BH21" i="3"/>
  <c r="AT21" i="3"/>
  <c r="BG21" i="3"/>
  <c r="AS21" i="3"/>
  <c r="AW21" i="3" s="1"/>
  <c r="AO21" i="3"/>
  <c r="J21" i="3"/>
  <c r="BU19" i="3" l="1"/>
  <c r="BU49" i="3"/>
  <c r="BV19" i="3"/>
  <c r="BQ77" i="5"/>
  <c r="BT77" i="5"/>
  <c r="BT48" i="5"/>
  <c r="BP77" i="5"/>
  <c r="BT20" i="5"/>
  <c r="BD78" i="5"/>
  <c r="BD50" i="5"/>
  <c r="BK21" i="5"/>
  <c r="AG49" i="5"/>
  <c r="BQ49" i="5" s="1"/>
  <c r="AG21" i="5"/>
  <c r="Y78" i="5"/>
  <c r="S49" i="5"/>
  <c r="BO49" i="5" s="1"/>
  <c r="J51" i="5"/>
  <c r="K50" i="5"/>
  <c r="R50" i="5"/>
  <c r="L50" i="5"/>
  <c r="Y50" i="5"/>
  <c r="AG78" i="5"/>
  <c r="AW21" i="5"/>
  <c r="BO21" i="5" s="1"/>
  <c r="BD22" i="5"/>
  <c r="AW22" i="5"/>
  <c r="AP22" i="5"/>
  <c r="AO22" i="5"/>
  <c r="AN23" i="5"/>
  <c r="BK22" i="5"/>
  <c r="Z21" i="5"/>
  <c r="Y22" i="5"/>
  <c r="L22" i="5"/>
  <c r="J23" i="5"/>
  <c r="K22" i="5"/>
  <c r="AG22" i="5"/>
  <c r="S22" i="5"/>
  <c r="BS77" i="5"/>
  <c r="Y21" i="5"/>
  <c r="R49" i="5"/>
  <c r="BC50" i="5"/>
  <c r="BC79" i="5"/>
  <c r="AP79" i="5"/>
  <c r="AN80" i="5"/>
  <c r="AO79" i="5"/>
  <c r="AV79" i="5"/>
  <c r="BK79" i="5"/>
  <c r="S78" i="5"/>
  <c r="AW50" i="5"/>
  <c r="AV50" i="5"/>
  <c r="BK78" i="5"/>
  <c r="BQ78" i="5" s="1"/>
  <c r="BC78" i="5"/>
  <c r="BS20" i="5"/>
  <c r="Z49" i="5"/>
  <c r="BP49" i="5" s="1"/>
  <c r="BK50" i="5"/>
  <c r="Z78" i="5"/>
  <c r="BP78" i="5" s="1"/>
  <c r="K79" i="5"/>
  <c r="R79" i="5"/>
  <c r="L79" i="5"/>
  <c r="J80" i="5"/>
  <c r="BD21" i="5"/>
  <c r="BP21" i="5" s="1"/>
  <c r="AW78" i="5"/>
  <c r="BS48" i="5"/>
  <c r="BC51" i="5"/>
  <c r="AP51" i="5"/>
  <c r="AN52" i="5"/>
  <c r="AO51" i="5"/>
  <c r="AW51" i="5"/>
  <c r="BR48" i="4"/>
  <c r="BS48" i="4"/>
  <c r="BS19" i="4"/>
  <c r="BC21" i="4"/>
  <c r="Y77" i="4"/>
  <c r="BO77" i="4" s="1"/>
  <c r="BR77" i="4" s="1"/>
  <c r="AF21" i="4"/>
  <c r="Y21" i="4"/>
  <c r="AU21" i="4"/>
  <c r="Q22" i="4"/>
  <c r="K22" i="4"/>
  <c r="J22" i="4"/>
  <c r="I23" i="4"/>
  <c r="BC78" i="4"/>
  <c r="AV50" i="4"/>
  <c r="AV21" i="4"/>
  <c r="BJ21" i="4"/>
  <c r="X77" i="4"/>
  <c r="Q49" i="4"/>
  <c r="Q50" i="4"/>
  <c r="I51" i="4"/>
  <c r="J50" i="4"/>
  <c r="X50" i="4"/>
  <c r="R50" i="4"/>
  <c r="K50" i="4"/>
  <c r="BN49" i="4"/>
  <c r="BB78" i="4"/>
  <c r="Y49" i="4"/>
  <c r="BO49" i="4" s="1"/>
  <c r="X49" i="4"/>
  <c r="BB21" i="4"/>
  <c r="Q77" i="4"/>
  <c r="AV78" i="4"/>
  <c r="AO51" i="4"/>
  <c r="AU51" i="4"/>
  <c r="AN51" i="4"/>
  <c r="AM52" i="4"/>
  <c r="R21" i="4"/>
  <c r="BO20" i="4"/>
  <c r="BR20" i="4" s="1"/>
  <c r="AF77" i="4"/>
  <c r="BP77" i="4"/>
  <c r="BS77" i="4" s="1"/>
  <c r="AM23" i="4"/>
  <c r="AO22" i="4"/>
  <c r="BB22" i="4"/>
  <c r="AU22" i="4"/>
  <c r="AN22" i="4"/>
  <c r="X78" i="4"/>
  <c r="K78" i="4"/>
  <c r="I79" i="4"/>
  <c r="J78" i="4"/>
  <c r="R78" i="4"/>
  <c r="BS20" i="4"/>
  <c r="BB50" i="4"/>
  <c r="AO79" i="4"/>
  <c r="AM80" i="4"/>
  <c r="AN79" i="4"/>
  <c r="AU79" i="4"/>
  <c r="BJ50" i="4"/>
  <c r="Q21" i="4"/>
  <c r="AF49" i="4"/>
  <c r="BP49" i="4" s="1"/>
  <c r="BS49" i="4" s="1"/>
  <c r="R50" i="3"/>
  <c r="BK50" i="3"/>
  <c r="Y20" i="3"/>
  <c r="S20" i="3"/>
  <c r="BQ20" i="3" s="1"/>
  <c r="BJ21" i="3"/>
  <c r="AF50" i="3"/>
  <c r="AG77" i="3"/>
  <c r="BD21" i="3"/>
  <c r="Z50" i="3"/>
  <c r="AF20" i="3"/>
  <c r="R20" i="3"/>
  <c r="P21" i="3"/>
  <c r="X21" i="3"/>
  <c r="AC21" i="3"/>
  <c r="L21" i="3"/>
  <c r="AD21" i="3"/>
  <c r="W21" i="3"/>
  <c r="Q21" i="3"/>
  <c r="AE21" i="3"/>
  <c r="O21" i="3"/>
  <c r="V21" i="3"/>
  <c r="K21" i="3"/>
  <c r="BS20" i="3"/>
  <c r="BV20" i="3" s="1"/>
  <c r="Z20" i="3"/>
  <c r="BR20" i="3" s="1"/>
  <c r="BU20" i="3" s="1"/>
  <c r="BR76" i="3"/>
  <c r="BU76" i="3" s="1"/>
  <c r="BD77" i="3"/>
  <c r="AV77" i="3"/>
  <c r="AG20" i="3"/>
  <c r="BK21" i="3"/>
  <c r="AV21" i="3"/>
  <c r="BS49" i="3"/>
  <c r="BV49" i="3" s="1"/>
  <c r="AW50" i="3"/>
  <c r="BQ76" i="3"/>
  <c r="BV76" i="3" s="1"/>
  <c r="BK77" i="3"/>
  <c r="BS77" i="3" s="1"/>
  <c r="BV77" i="3" s="1"/>
  <c r="BA78" i="3"/>
  <c r="AO78" i="3"/>
  <c r="AZ78" i="3"/>
  <c r="BI78" i="3"/>
  <c r="BH78" i="3"/>
  <c r="BG78" i="3"/>
  <c r="AU78" i="3"/>
  <c r="AN79" i="3"/>
  <c r="AT78" i="3"/>
  <c r="AS78" i="3"/>
  <c r="AP78" i="3"/>
  <c r="BB78" i="3"/>
  <c r="Z77" i="3"/>
  <c r="R77" i="3"/>
  <c r="BC77" i="3"/>
  <c r="AF77" i="3"/>
  <c r="AW77" i="3"/>
  <c r="BQ77" i="3" s="1"/>
  <c r="O78" i="3"/>
  <c r="X78" i="3"/>
  <c r="L78" i="3"/>
  <c r="W78" i="3"/>
  <c r="K78" i="3"/>
  <c r="V78" i="3"/>
  <c r="AE78" i="3"/>
  <c r="AD78" i="3"/>
  <c r="AC78" i="3"/>
  <c r="Q78" i="3"/>
  <c r="R78" i="3" s="1"/>
  <c r="P78" i="3"/>
  <c r="J79" i="3"/>
  <c r="Y77" i="3"/>
  <c r="AV50" i="3"/>
  <c r="Y50" i="3"/>
  <c r="S50" i="3"/>
  <c r="BG51" i="3"/>
  <c r="AU51" i="3"/>
  <c r="AN52" i="3"/>
  <c r="AT51" i="3"/>
  <c r="BB51" i="3"/>
  <c r="AP51" i="3"/>
  <c r="BA51" i="3"/>
  <c r="AO51" i="3"/>
  <c r="AZ51" i="3"/>
  <c r="AS51" i="3"/>
  <c r="BI51" i="3"/>
  <c r="BH51" i="3"/>
  <c r="BJ50" i="3"/>
  <c r="BD50" i="3"/>
  <c r="AG50" i="3"/>
  <c r="BS50" i="3" s="1"/>
  <c r="AE51" i="3"/>
  <c r="AD51" i="3"/>
  <c r="J52" i="3"/>
  <c r="P51" i="3"/>
  <c r="O51" i="3"/>
  <c r="X51" i="3"/>
  <c r="L51" i="3"/>
  <c r="V51" i="3"/>
  <c r="K51" i="3"/>
  <c r="Q51" i="3"/>
  <c r="W51" i="3"/>
  <c r="AC51" i="3"/>
  <c r="AO22" i="3"/>
  <c r="BB22" i="3"/>
  <c r="BG22" i="3"/>
  <c r="BA22" i="3"/>
  <c r="AN23" i="3"/>
  <c r="AP23" i="3" s="1"/>
  <c r="AZ22" i="3"/>
  <c r="AS22" i="3"/>
  <c r="BI22" i="3"/>
  <c r="AU22" i="3"/>
  <c r="BH22" i="3"/>
  <c r="AT22" i="3"/>
  <c r="BC21" i="3"/>
  <c r="J22" i="3"/>
  <c r="BV50" i="3" l="1"/>
  <c r="BR50" i="3"/>
  <c r="AW22" i="3"/>
  <c r="BQ21" i="5"/>
  <c r="BT21" i="5" s="1"/>
  <c r="BT49" i="5"/>
  <c r="BS49" i="5"/>
  <c r="BS21" i="5"/>
  <c r="BK51" i="5"/>
  <c r="AG50" i="5"/>
  <c r="Z79" i="5"/>
  <c r="R22" i="5"/>
  <c r="BD51" i="5"/>
  <c r="Y80" i="5"/>
  <c r="L80" i="5"/>
  <c r="K80" i="5"/>
  <c r="J81" i="5"/>
  <c r="BD79" i="5"/>
  <c r="BP79" i="5" s="1"/>
  <c r="BC22" i="5"/>
  <c r="AV51" i="5"/>
  <c r="S79" i="5"/>
  <c r="AV22" i="5"/>
  <c r="S50" i="5"/>
  <c r="BO50" i="5" s="1"/>
  <c r="Z50" i="5"/>
  <c r="BP50" i="5" s="1"/>
  <c r="Z22" i="5"/>
  <c r="BP22" i="5" s="1"/>
  <c r="BO22" i="5"/>
  <c r="BQ22" i="5"/>
  <c r="Y79" i="5"/>
  <c r="AW79" i="5"/>
  <c r="BO79" i="5" s="1"/>
  <c r="AN81" i="5"/>
  <c r="AO80" i="5"/>
  <c r="AV80" i="5"/>
  <c r="AP80" i="5"/>
  <c r="BC80" i="5"/>
  <c r="AV23" i="5"/>
  <c r="AP23" i="5"/>
  <c r="BD23" i="5"/>
  <c r="AO23" i="5"/>
  <c r="AN24" i="5"/>
  <c r="S51" i="5"/>
  <c r="BO51" i="5" s="1"/>
  <c r="L51" i="5"/>
  <c r="K51" i="5"/>
  <c r="J52" i="5"/>
  <c r="Y51" i="5"/>
  <c r="AW52" i="5"/>
  <c r="AN53" i="5"/>
  <c r="AO52" i="5"/>
  <c r="AP52" i="5"/>
  <c r="BO78" i="5"/>
  <c r="BS78" i="5" s="1"/>
  <c r="AG79" i="5"/>
  <c r="BQ79" i="5" s="1"/>
  <c r="BQ50" i="5"/>
  <c r="J24" i="5"/>
  <c r="K23" i="5"/>
  <c r="R23" i="5"/>
  <c r="L23" i="5"/>
  <c r="BR49" i="4"/>
  <c r="BP21" i="4"/>
  <c r="BO21" i="4"/>
  <c r="BC51" i="4"/>
  <c r="Y22" i="4"/>
  <c r="AV22" i="4"/>
  <c r="BC22" i="4"/>
  <c r="BJ51" i="4"/>
  <c r="AF50" i="4"/>
  <c r="BP50" i="4" s="1"/>
  <c r="Q23" i="4"/>
  <c r="I24" i="4"/>
  <c r="K23" i="4"/>
  <c r="J23" i="4"/>
  <c r="AF22" i="4"/>
  <c r="R79" i="4"/>
  <c r="I80" i="4"/>
  <c r="J79" i="4"/>
  <c r="X79" i="4"/>
  <c r="K79" i="4"/>
  <c r="BB80" i="4"/>
  <c r="AO80" i="4"/>
  <c r="AM81" i="4"/>
  <c r="AN80" i="4"/>
  <c r="BC80" i="4"/>
  <c r="AU80" i="4"/>
  <c r="Q78" i="4"/>
  <c r="BJ22" i="4"/>
  <c r="AM53" i="4"/>
  <c r="AN52" i="4"/>
  <c r="AV52" i="4"/>
  <c r="AO52" i="4"/>
  <c r="BB51" i="4"/>
  <c r="Y50" i="4"/>
  <c r="BO50" i="4" s="1"/>
  <c r="R22" i="4"/>
  <c r="BC79" i="4"/>
  <c r="Y78" i="4"/>
  <c r="BO78" i="4" s="1"/>
  <c r="BR78" i="4" s="1"/>
  <c r="AF78" i="4"/>
  <c r="BP78" i="4" s="1"/>
  <c r="BN78" i="4"/>
  <c r="BN21" i="4"/>
  <c r="BR21" i="4" s="1"/>
  <c r="X22" i="4"/>
  <c r="BJ79" i="4"/>
  <c r="BB79" i="4"/>
  <c r="AV51" i="4"/>
  <c r="BN50" i="4"/>
  <c r="AV79" i="4"/>
  <c r="BN79" i="4" s="1"/>
  <c r="AV23" i="4"/>
  <c r="AO23" i="4"/>
  <c r="AM24" i="4"/>
  <c r="BC23" i="4"/>
  <c r="AN23" i="4"/>
  <c r="Q51" i="4"/>
  <c r="I52" i="4"/>
  <c r="K51" i="4"/>
  <c r="J51" i="4"/>
  <c r="X51" i="4"/>
  <c r="AV78" i="3"/>
  <c r="AF21" i="3"/>
  <c r="R21" i="3"/>
  <c r="BJ22" i="3"/>
  <c r="AG51" i="3"/>
  <c r="BJ51" i="3"/>
  <c r="BD22" i="3"/>
  <c r="AG78" i="3"/>
  <c r="Z78" i="3"/>
  <c r="AG21" i="3"/>
  <c r="BS21" i="3" s="1"/>
  <c r="BV21" i="3" s="1"/>
  <c r="BK22" i="3"/>
  <c r="BC51" i="3"/>
  <c r="BQ50" i="3"/>
  <c r="Z21" i="3"/>
  <c r="BR21" i="3" s="1"/>
  <c r="Y21" i="3"/>
  <c r="AD22" i="3"/>
  <c r="Q22" i="3"/>
  <c r="O22" i="3"/>
  <c r="V22" i="3"/>
  <c r="AE22" i="3"/>
  <c r="AF22" i="3" s="1"/>
  <c r="L22" i="3"/>
  <c r="P22" i="3"/>
  <c r="W22" i="3"/>
  <c r="X22" i="3"/>
  <c r="AC22" i="3"/>
  <c r="K22" i="3"/>
  <c r="Y51" i="3"/>
  <c r="S51" i="3"/>
  <c r="BR77" i="3"/>
  <c r="BU77" i="3" s="1"/>
  <c r="S21" i="3"/>
  <c r="BQ21" i="3" s="1"/>
  <c r="BC78" i="3"/>
  <c r="BK78" i="3"/>
  <c r="BS78" i="3" s="1"/>
  <c r="BD78" i="3"/>
  <c r="BR78" i="3" s="1"/>
  <c r="BJ78" i="3"/>
  <c r="Y78" i="3"/>
  <c r="S78" i="3"/>
  <c r="AW78" i="3"/>
  <c r="AE79" i="3"/>
  <c r="AD79" i="3"/>
  <c r="AC79" i="3"/>
  <c r="Q79" i="3"/>
  <c r="J80" i="3"/>
  <c r="P79" i="3"/>
  <c r="O79" i="3"/>
  <c r="X79" i="3"/>
  <c r="L79" i="3"/>
  <c r="W79" i="3"/>
  <c r="K79" i="3"/>
  <c r="V79" i="3"/>
  <c r="AF78" i="3"/>
  <c r="BG79" i="3"/>
  <c r="AU79" i="3"/>
  <c r="AN80" i="3"/>
  <c r="AT79" i="3"/>
  <c r="AS79" i="3"/>
  <c r="BB79" i="3"/>
  <c r="AP79" i="3"/>
  <c r="BA79" i="3"/>
  <c r="AO79" i="3"/>
  <c r="AZ79" i="3"/>
  <c r="BI79" i="3"/>
  <c r="BH79" i="3"/>
  <c r="BA52" i="3"/>
  <c r="AO52" i="3"/>
  <c r="AZ52" i="3"/>
  <c r="BH52" i="3"/>
  <c r="BG52" i="3"/>
  <c r="AU52" i="3"/>
  <c r="AV52" i="3" s="1"/>
  <c r="AN53" i="3"/>
  <c r="AT52" i="3"/>
  <c r="BI52" i="3"/>
  <c r="BB52" i="3"/>
  <c r="AS52" i="3"/>
  <c r="AP52" i="3"/>
  <c r="O52" i="3"/>
  <c r="X52" i="3"/>
  <c r="L52" i="3"/>
  <c r="V52" i="3"/>
  <c r="AE52" i="3"/>
  <c r="AD52" i="3"/>
  <c r="J53" i="3"/>
  <c r="AC52" i="3"/>
  <c r="W52" i="3"/>
  <c r="Q52" i="3"/>
  <c r="P52" i="3"/>
  <c r="K52" i="3"/>
  <c r="AW51" i="3"/>
  <c r="AV51" i="3"/>
  <c r="R51" i="3"/>
  <c r="BD51" i="3"/>
  <c r="BR51" i="3" s="1"/>
  <c r="BK51" i="3"/>
  <c r="BS51" i="3" s="1"/>
  <c r="AF51" i="3"/>
  <c r="Z51" i="3"/>
  <c r="BH23" i="3"/>
  <c r="AT23" i="3"/>
  <c r="BG23" i="3"/>
  <c r="AS23" i="3"/>
  <c r="AO23" i="3"/>
  <c r="BI23" i="3"/>
  <c r="BB23" i="3"/>
  <c r="BA23" i="3"/>
  <c r="AN24" i="3"/>
  <c r="AP24" i="3" s="1"/>
  <c r="AZ23" i="3"/>
  <c r="AU23" i="3"/>
  <c r="BC22" i="3"/>
  <c r="AV22" i="3"/>
  <c r="J23" i="3"/>
  <c r="BU78" i="3" l="1"/>
  <c r="BU21" i="3"/>
  <c r="BU50" i="3"/>
  <c r="R52" i="3"/>
  <c r="BS79" i="5"/>
  <c r="BT79" i="5"/>
  <c r="BS22" i="5"/>
  <c r="BT22" i="5"/>
  <c r="BD52" i="5"/>
  <c r="BK80" i="5"/>
  <c r="BK52" i="5"/>
  <c r="AG51" i="5"/>
  <c r="BQ51" i="5" s="1"/>
  <c r="BT51" i="5" s="1"/>
  <c r="AG23" i="5"/>
  <c r="Y23" i="5"/>
  <c r="BT50" i="5"/>
  <c r="BD80" i="5"/>
  <c r="R51" i="5"/>
  <c r="AG80" i="5"/>
  <c r="Y81" i="5"/>
  <c r="L81" i="5"/>
  <c r="J82" i="5"/>
  <c r="K81" i="5"/>
  <c r="R81" i="5"/>
  <c r="Z23" i="5"/>
  <c r="BP23" i="5" s="1"/>
  <c r="AW53" i="5"/>
  <c r="BC53" i="5"/>
  <c r="AP53" i="5"/>
  <c r="AV53" i="5"/>
  <c r="AO53" i="5"/>
  <c r="AN54" i="5"/>
  <c r="BC23" i="5"/>
  <c r="BT78" i="5"/>
  <c r="S80" i="5"/>
  <c r="BC52" i="5"/>
  <c r="Z51" i="5"/>
  <c r="BP51" i="5" s="1"/>
  <c r="BS51" i="5" s="1"/>
  <c r="AW23" i="5"/>
  <c r="AW80" i="5"/>
  <c r="AN82" i="5"/>
  <c r="AO81" i="5"/>
  <c r="AP81" i="5"/>
  <c r="BC81" i="5"/>
  <c r="L52" i="5"/>
  <c r="K52" i="5"/>
  <c r="J53" i="5"/>
  <c r="Z52" i="5"/>
  <c r="BS50" i="5"/>
  <c r="R80" i="5"/>
  <c r="S23" i="5"/>
  <c r="R24" i="5"/>
  <c r="L24" i="5"/>
  <c r="K24" i="5"/>
  <c r="J25" i="5"/>
  <c r="AV52" i="5"/>
  <c r="BK24" i="5"/>
  <c r="AP24" i="5"/>
  <c r="AN25" i="5"/>
  <c r="AO24" i="5"/>
  <c r="BK23" i="5"/>
  <c r="Z80" i="5"/>
  <c r="BS50" i="4"/>
  <c r="BS78" i="4"/>
  <c r="BJ23" i="4"/>
  <c r="BJ80" i="4"/>
  <c r="AF51" i="4"/>
  <c r="BP22" i="4"/>
  <c r="Y23" i="4"/>
  <c r="BO23" i="4" s="1"/>
  <c r="BO22" i="4"/>
  <c r="BB23" i="4"/>
  <c r="BC52" i="4"/>
  <c r="X80" i="4"/>
  <c r="K80" i="4"/>
  <c r="J80" i="4"/>
  <c r="I81" i="4"/>
  <c r="Q80" i="4"/>
  <c r="X23" i="4"/>
  <c r="AF23" i="4"/>
  <c r="R51" i="4"/>
  <c r="BN51" i="4" s="1"/>
  <c r="AU23" i="4"/>
  <c r="BB52" i="4"/>
  <c r="AV53" i="4"/>
  <c r="AO53" i="4"/>
  <c r="AM54" i="4"/>
  <c r="AN53" i="4"/>
  <c r="Q79" i="4"/>
  <c r="I25" i="4"/>
  <c r="K24" i="4"/>
  <c r="J24" i="4"/>
  <c r="Q24" i="4"/>
  <c r="BP51" i="4"/>
  <c r="BS21" i="4"/>
  <c r="AF79" i="4"/>
  <c r="BP79" i="4" s="1"/>
  <c r="BS79" i="4" s="1"/>
  <c r="R23" i="4"/>
  <c r="BN23" i="4" s="1"/>
  <c r="BR50" i="4"/>
  <c r="AU52" i="4"/>
  <c r="Y79" i="4"/>
  <c r="BO79" i="4" s="1"/>
  <c r="BR79" i="4" s="1"/>
  <c r="AF52" i="4"/>
  <c r="Q52" i="4"/>
  <c r="J52" i="4"/>
  <c r="I53" i="4"/>
  <c r="Y52" i="4"/>
  <c r="K52" i="4"/>
  <c r="Y51" i="4"/>
  <c r="BO51" i="4" s="1"/>
  <c r="AO24" i="4"/>
  <c r="AM25" i="4"/>
  <c r="AN24" i="4"/>
  <c r="AU24" i="4"/>
  <c r="BJ52" i="4"/>
  <c r="AV80" i="4"/>
  <c r="AM82" i="4"/>
  <c r="AN81" i="4"/>
  <c r="AV81" i="4"/>
  <c r="AO81" i="4"/>
  <c r="BN22" i="4"/>
  <c r="BJ79" i="3"/>
  <c r="Z22" i="3"/>
  <c r="BR22" i="3" s="1"/>
  <c r="BU22" i="3" s="1"/>
  <c r="AG52" i="3"/>
  <c r="S22" i="3"/>
  <c r="BQ22" i="3" s="1"/>
  <c r="BC23" i="3"/>
  <c r="BJ23" i="3"/>
  <c r="AW23" i="3"/>
  <c r="Z79" i="3"/>
  <c r="L23" i="3"/>
  <c r="V23" i="3"/>
  <c r="AE23" i="3"/>
  <c r="AC23" i="3"/>
  <c r="P23" i="3"/>
  <c r="W23" i="3"/>
  <c r="O23" i="3"/>
  <c r="AD23" i="3"/>
  <c r="Q23" i="3"/>
  <c r="X23" i="3"/>
  <c r="Y23" i="3" s="1"/>
  <c r="K23" i="3"/>
  <c r="R79" i="3"/>
  <c r="AG22" i="3"/>
  <c r="BS22" i="3" s="1"/>
  <c r="R22" i="3"/>
  <c r="BK23" i="3"/>
  <c r="BC79" i="3"/>
  <c r="Y22" i="3"/>
  <c r="BD23" i="3"/>
  <c r="BQ51" i="3"/>
  <c r="BV51" i="3" s="1"/>
  <c r="AW79" i="3"/>
  <c r="Z52" i="3"/>
  <c r="BQ78" i="3"/>
  <c r="BV78" i="3" s="1"/>
  <c r="AG79" i="3"/>
  <c r="AF79" i="3"/>
  <c r="BA80" i="3"/>
  <c r="AO80" i="3"/>
  <c r="AZ80" i="3"/>
  <c r="BI80" i="3"/>
  <c r="BH80" i="3"/>
  <c r="BG80" i="3"/>
  <c r="AU80" i="3"/>
  <c r="AN81" i="3"/>
  <c r="AT80" i="3"/>
  <c r="AS80" i="3"/>
  <c r="BB80" i="3"/>
  <c r="BC80" i="3" s="1"/>
  <c r="AP80" i="3"/>
  <c r="Y79" i="3"/>
  <c r="AV79" i="3"/>
  <c r="S79" i="3"/>
  <c r="BK79" i="3"/>
  <c r="BD79" i="3"/>
  <c r="O80" i="3"/>
  <c r="X80" i="3"/>
  <c r="L80" i="3"/>
  <c r="W80" i="3"/>
  <c r="K80" i="3"/>
  <c r="V80" i="3"/>
  <c r="AE80" i="3"/>
  <c r="AD80" i="3"/>
  <c r="AC80" i="3"/>
  <c r="Q80" i="3"/>
  <c r="R80" i="3" s="1"/>
  <c r="J81" i="3"/>
  <c r="P80" i="3"/>
  <c r="BD52" i="3"/>
  <c r="BG53" i="3"/>
  <c r="AU53" i="3"/>
  <c r="AN54" i="3"/>
  <c r="AT53" i="3"/>
  <c r="BB53" i="3"/>
  <c r="AP53" i="3"/>
  <c r="BA53" i="3"/>
  <c r="AO53" i="3"/>
  <c r="AZ53" i="3"/>
  <c r="AS53" i="3"/>
  <c r="BI53" i="3"/>
  <c r="BH53" i="3"/>
  <c r="S52" i="3"/>
  <c r="BK52" i="3"/>
  <c r="AW52" i="3"/>
  <c r="Y52" i="3"/>
  <c r="BC52" i="3"/>
  <c r="AE53" i="3"/>
  <c r="AD53" i="3"/>
  <c r="J54" i="3"/>
  <c r="P53" i="3"/>
  <c r="O53" i="3"/>
  <c r="X53" i="3"/>
  <c r="L53" i="3"/>
  <c r="AC53" i="3"/>
  <c r="W53" i="3"/>
  <c r="V53" i="3"/>
  <c r="Q53" i="3"/>
  <c r="K53" i="3"/>
  <c r="AF52" i="3"/>
  <c r="BJ52" i="3"/>
  <c r="AV23" i="3"/>
  <c r="BI24" i="3"/>
  <c r="AU24" i="3"/>
  <c r="BH24" i="3"/>
  <c r="AT24" i="3"/>
  <c r="BG24" i="3"/>
  <c r="AS24" i="3"/>
  <c r="AO24" i="3"/>
  <c r="AN25" i="3"/>
  <c r="AP25" i="3" s="1"/>
  <c r="BB24" i="3"/>
  <c r="BA24" i="3"/>
  <c r="AZ24" i="3"/>
  <c r="J24" i="3"/>
  <c r="BU51" i="3" l="1"/>
  <c r="BS52" i="3"/>
  <c r="BV22" i="3"/>
  <c r="BQ80" i="5"/>
  <c r="BQ23" i="5"/>
  <c r="BP52" i="5"/>
  <c r="BD24" i="5"/>
  <c r="BK53" i="5"/>
  <c r="AG81" i="5"/>
  <c r="AG24" i="5"/>
  <c r="BQ24" i="5" s="1"/>
  <c r="Y24" i="5"/>
  <c r="BD81" i="5"/>
  <c r="BC54" i="5"/>
  <c r="AP54" i="5"/>
  <c r="AN55" i="5"/>
  <c r="AO54" i="5"/>
  <c r="AV54" i="5"/>
  <c r="Z81" i="5"/>
  <c r="AW25" i="5"/>
  <c r="AN26" i="5"/>
  <c r="AO25" i="5"/>
  <c r="BC25" i="5"/>
  <c r="AP25" i="5"/>
  <c r="S24" i="5"/>
  <c r="Y52" i="5"/>
  <c r="BK81" i="5"/>
  <c r="BQ81" i="5" s="1"/>
  <c r="S52" i="5"/>
  <c r="BO52" i="5" s="1"/>
  <c r="BS52" i="5" s="1"/>
  <c r="BP80" i="5"/>
  <c r="BC24" i="5"/>
  <c r="L25" i="5"/>
  <c r="K25" i="5"/>
  <c r="J26" i="5"/>
  <c r="R52" i="5"/>
  <c r="AW82" i="5"/>
  <c r="AN83" i="5"/>
  <c r="AO82" i="5"/>
  <c r="BK82" i="5"/>
  <c r="AP82" i="5"/>
  <c r="AG52" i="5"/>
  <c r="BQ52" i="5" s="1"/>
  <c r="BT52" i="5" s="1"/>
  <c r="AW81" i="5"/>
  <c r="BO80" i="5"/>
  <c r="BT80" i="5" s="1"/>
  <c r="S81" i="5"/>
  <c r="L82" i="5"/>
  <c r="J83" i="5"/>
  <c r="K82" i="5"/>
  <c r="Z82" i="5"/>
  <c r="R82" i="5"/>
  <c r="AW24" i="5"/>
  <c r="AV24" i="5"/>
  <c r="Z24" i="5"/>
  <c r="BP24" i="5" s="1"/>
  <c r="R53" i="5"/>
  <c r="L53" i="5"/>
  <c r="J54" i="5"/>
  <c r="K53" i="5"/>
  <c r="AV81" i="5"/>
  <c r="BO23" i="5"/>
  <c r="BS23" i="5" s="1"/>
  <c r="BD53" i="5"/>
  <c r="BP23" i="4"/>
  <c r="BS23" i="4" s="1"/>
  <c r="BR22" i="4"/>
  <c r="BC81" i="4"/>
  <c r="BB53" i="4"/>
  <c r="BB24" i="4"/>
  <c r="BS22" i="4"/>
  <c r="BJ24" i="4"/>
  <c r="Y24" i="4"/>
  <c r="AM55" i="4"/>
  <c r="AV54" i="4"/>
  <c r="AO54" i="4"/>
  <c r="AN54" i="4"/>
  <c r="BB81" i="4"/>
  <c r="BC24" i="4"/>
  <c r="Y80" i="4"/>
  <c r="BO80" i="4" s="1"/>
  <c r="BR51" i="4"/>
  <c r="BS51" i="4"/>
  <c r="AV82" i="4"/>
  <c r="AM83" i="4"/>
  <c r="BB82" i="4"/>
  <c r="AO82" i="4"/>
  <c r="AN82" i="4"/>
  <c r="BJ82" i="4"/>
  <c r="Q25" i="4"/>
  <c r="K25" i="4"/>
  <c r="I26" i="4"/>
  <c r="J25" i="4"/>
  <c r="R24" i="4"/>
  <c r="R80" i="4"/>
  <c r="BN80" i="4" s="1"/>
  <c r="AU81" i="4"/>
  <c r="BP52" i="4"/>
  <c r="AU53" i="4"/>
  <c r="AF80" i="4"/>
  <c r="BP80" i="4" s="1"/>
  <c r="BJ81" i="4"/>
  <c r="AM26" i="4"/>
  <c r="AN25" i="4"/>
  <c r="AO25" i="4"/>
  <c r="K53" i="4"/>
  <c r="AF53" i="4"/>
  <c r="Q53" i="4"/>
  <c r="I54" i="4"/>
  <c r="J53" i="4"/>
  <c r="R52" i="4"/>
  <c r="BN52" i="4" s="1"/>
  <c r="BR23" i="4"/>
  <c r="X24" i="4"/>
  <c r="BJ53" i="4"/>
  <c r="K81" i="4"/>
  <c r="I82" i="4"/>
  <c r="J81" i="4"/>
  <c r="Q81" i="4"/>
  <c r="BO52" i="4"/>
  <c r="AV24" i="4"/>
  <c r="BN24" i="4" s="1"/>
  <c r="X52" i="4"/>
  <c r="AF24" i="4"/>
  <c r="BC53" i="4"/>
  <c r="Y53" i="3"/>
  <c r="BQ52" i="3"/>
  <c r="S23" i="3"/>
  <c r="BQ23" i="3" s="1"/>
  <c r="AW24" i="3"/>
  <c r="BK24" i="3"/>
  <c r="Y80" i="3"/>
  <c r="AG80" i="3"/>
  <c r="BQ79" i="3"/>
  <c r="BD24" i="3"/>
  <c r="BR79" i="3"/>
  <c r="BS79" i="3"/>
  <c r="S53" i="3"/>
  <c r="Z53" i="3"/>
  <c r="AG23" i="3"/>
  <c r="BS23" i="3" s="1"/>
  <c r="BV23" i="3" s="1"/>
  <c r="O24" i="3"/>
  <c r="W24" i="3"/>
  <c r="Q24" i="3"/>
  <c r="R24" i="3" s="1"/>
  <c r="L24" i="3"/>
  <c r="AC24" i="3"/>
  <c r="AD24" i="3"/>
  <c r="P24" i="3"/>
  <c r="V24" i="3"/>
  <c r="AE24" i="3"/>
  <c r="AF24" i="3" s="1"/>
  <c r="X24" i="3"/>
  <c r="K24" i="3"/>
  <c r="AF23" i="3"/>
  <c r="AG53" i="3"/>
  <c r="Z23" i="3"/>
  <c r="BR23" i="3" s="1"/>
  <c r="BU23" i="3" s="1"/>
  <c r="BR52" i="3"/>
  <c r="BU52" i="3" s="1"/>
  <c r="R23" i="3"/>
  <c r="BK80" i="3"/>
  <c r="BS80" i="3" s="1"/>
  <c r="AW80" i="3"/>
  <c r="AE81" i="3"/>
  <c r="AD81" i="3"/>
  <c r="AC81" i="3"/>
  <c r="Q81" i="3"/>
  <c r="J82" i="3"/>
  <c r="P81" i="3"/>
  <c r="O81" i="3"/>
  <c r="X81" i="3"/>
  <c r="L81" i="3"/>
  <c r="W81" i="3"/>
  <c r="K81" i="3"/>
  <c r="V81" i="3"/>
  <c r="BJ80" i="3"/>
  <c r="BD80" i="3"/>
  <c r="AF80" i="3"/>
  <c r="BG81" i="3"/>
  <c r="AU81" i="3"/>
  <c r="AN82" i="3"/>
  <c r="AT81" i="3"/>
  <c r="AS81" i="3"/>
  <c r="BB81" i="3"/>
  <c r="AP81" i="3"/>
  <c r="BA81" i="3"/>
  <c r="AO81" i="3"/>
  <c r="AZ81" i="3"/>
  <c r="BI81" i="3"/>
  <c r="BH81" i="3"/>
  <c r="S80" i="3"/>
  <c r="Z80" i="3"/>
  <c r="AV80" i="3"/>
  <c r="BD53" i="3"/>
  <c r="BR53" i="3" s="1"/>
  <c r="BK53" i="3"/>
  <c r="BC53" i="3"/>
  <c r="R53" i="3"/>
  <c r="O54" i="3"/>
  <c r="X54" i="3"/>
  <c r="L54" i="3"/>
  <c r="V54" i="3"/>
  <c r="AE54" i="3"/>
  <c r="AD54" i="3"/>
  <c r="P54" i="3"/>
  <c r="K54" i="3"/>
  <c r="J55" i="3"/>
  <c r="AC54" i="3"/>
  <c r="W54" i="3"/>
  <c r="Q54" i="3"/>
  <c r="R54" i="3" s="1"/>
  <c r="BJ53" i="3"/>
  <c r="BA54" i="3"/>
  <c r="AO54" i="3"/>
  <c r="AZ54" i="3"/>
  <c r="BH54" i="3"/>
  <c r="BG54" i="3"/>
  <c r="AU54" i="3"/>
  <c r="AN55" i="3"/>
  <c r="AT54" i="3"/>
  <c r="AS54" i="3"/>
  <c r="AP54" i="3"/>
  <c r="BB54" i="3"/>
  <c r="BC54" i="3" s="1"/>
  <c r="BI54" i="3"/>
  <c r="AF53" i="3"/>
  <c r="AW53" i="3"/>
  <c r="AV53" i="3"/>
  <c r="AV24" i="3"/>
  <c r="BJ24" i="3"/>
  <c r="BC24" i="3"/>
  <c r="BA25" i="3"/>
  <c r="BB25" i="3"/>
  <c r="AN26" i="3"/>
  <c r="AP26" i="3" s="1"/>
  <c r="AZ25" i="3"/>
  <c r="BI25" i="3"/>
  <c r="BJ25" i="3" s="1"/>
  <c r="AU25" i="3"/>
  <c r="BH25" i="3"/>
  <c r="AT25" i="3"/>
  <c r="BG25" i="3"/>
  <c r="AS25" i="3"/>
  <c r="AO25" i="3"/>
  <c r="J25" i="3"/>
  <c r="BR80" i="3" l="1"/>
  <c r="BQ53" i="3"/>
  <c r="BU53" i="3" s="1"/>
  <c r="AW81" i="3"/>
  <c r="BV79" i="3"/>
  <c r="BU79" i="3"/>
  <c r="BV52" i="3"/>
  <c r="BC82" i="5"/>
  <c r="BK54" i="5"/>
  <c r="AG82" i="5"/>
  <c r="BP81" i="5"/>
  <c r="Z25" i="5"/>
  <c r="BQ82" i="5"/>
  <c r="BS24" i="5"/>
  <c r="S54" i="5"/>
  <c r="J55" i="5"/>
  <c r="K54" i="5"/>
  <c r="L54" i="5"/>
  <c r="Y54" i="5"/>
  <c r="BO24" i="5"/>
  <c r="BT24" i="5" s="1"/>
  <c r="BO81" i="5"/>
  <c r="BT81" i="5" s="1"/>
  <c r="BT23" i="5"/>
  <c r="BD54" i="5"/>
  <c r="AW54" i="5"/>
  <c r="Y53" i="5"/>
  <c r="BD82" i="5"/>
  <c r="BP82" i="5" s="1"/>
  <c r="Y25" i="5"/>
  <c r="BS80" i="5"/>
  <c r="AV25" i="5"/>
  <c r="AW26" i="5"/>
  <c r="BO26" i="5" s="1"/>
  <c r="AP26" i="5"/>
  <c r="AV26" i="5"/>
  <c r="AO26" i="5"/>
  <c r="AN27" i="5"/>
  <c r="J84" i="5"/>
  <c r="K83" i="5"/>
  <c r="L83" i="5"/>
  <c r="Y83" i="5"/>
  <c r="AV82" i="5"/>
  <c r="S25" i="5"/>
  <c r="BO25" i="5" s="1"/>
  <c r="BK25" i="5"/>
  <c r="AP55" i="5"/>
  <c r="AN56" i="5"/>
  <c r="AO55" i="5"/>
  <c r="Z53" i="5"/>
  <c r="BP53" i="5" s="1"/>
  <c r="S82" i="5"/>
  <c r="BO82" i="5" s="1"/>
  <c r="R25" i="5"/>
  <c r="BD25" i="5"/>
  <c r="BP25" i="5" s="1"/>
  <c r="S53" i="5"/>
  <c r="BO53" i="5" s="1"/>
  <c r="AG53" i="5"/>
  <c r="BQ53" i="5" s="1"/>
  <c r="Y82" i="5"/>
  <c r="AP83" i="5"/>
  <c r="AO83" i="5"/>
  <c r="BD83" i="5"/>
  <c r="AN84" i="5"/>
  <c r="L26" i="5"/>
  <c r="J27" i="5"/>
  <c r="K26" i="5"/>
  <c r="S26" i="5"/>
  <c r="AG25" i="5"/>
  <c r="BP24" i="4"/>
  <c r="BR52" i="4"/>
  <c r="BS52" i="4"/>
  <c r="BS24" i="4"/>
  <c r="BC25" i="4"/>
  <c r="AF81" i="4"/>
  <c r="BP81" i="4" s="1"/>
  <c r="Y53" i="4"/>
  <c r="BO53" i="4"/>
  <c r="BO24" i="4"/>
  <c r="BR24" i="4" s="1"/>
  <c r="X25" i="4"/>
  <c r="AM27" i="4"/>
  <c r="AN26" i="4"/>
  <c r="AU26" i="4"/>
  <c r="AO26" i="4"/>
  <c r="AV25" i="4"/>
  <c r="AF25" i="4"/>
  <c r="BR80" i="4"/>
  <c r="K82" i="4"/>
  <c r="I83" i="4"/>
  <c r="J82" i="4"/>
  <c r="R82" i="4"/>
  <c r="BN82" i="4" s="1"/>
  <c r="AU25" i="4"/>
  <c r="X81" i="4"/>
  <c r="X26" i="4"/>
  <c r="K26" i="4"/>
  <c r="J26" i="4"/>
  <c r="AF26" i="4"/>
  <c r="I27" i="4"/>
  <c r="R26" i="4"/>
  <c r="AV55" i="4"/>
  <c r="BC55" i="4"/>
  <c r="AM56" i="4"/>
  <c r="AO55" i="4"/>
  <c r="AN55" i="4"/>
  <c r="R81" i="4"/>
  <c r="BN81" i="4" s="1"/>
  <c r="J54" i="4"/>
  <c r="I55" i="4"/>
  <c r="AF54" i="4"/>
  <c r="R54" i="4"/>
  <c r="BN54" i="4" s="1"/>
  <c r="X54" i="4"/>
  <c r="K54" i="4"/>
  <c r="X53" i="4"/>
  <c r="BS80" i="4"/>
  <c r="BC82" i="4"/>
  <c r="BC54" i="4"/>
  <c r="Y81" i="4"/>
  <c r="BO81" i="4" s="1"/>
  <c r="BP53" i="4"/>
  <c r="R53" i="4"/>
  <c r="BN53" i="4" s="1"/>
  <c r="BB25" i="4"/>
  <c r="BJ83" i="4"/>
  <c r="AV83" i="4"/>
  <c r="AO83" i="4"/>
  <c r="BC83" i="4"/>
  <c r="AM84" i="4"/>
  <c r="AN83" i="4"/>
  <c r="AU54" i="4"/>
  <c r="BJ25" i="4"/>
  <c r="Y25" i="4"/>
  <c r="R25" i="4"/>
  <c r="AU82" i="4"/>
  <c r="BB54" i="4"/>
  <c r="BJ54" i="4"/>
  <c r="Z54" i="3"/>
  <c r="BC81" i="3"/>
  <c r="AG81" i="3"/>
  <c r="AC25" i="3"/>
  <c r="P25" i="3"/>
  <c r="X25" i="3"/>
  <c r="Q25" i="3"/>
  <c r="W25" i="3"/>
  <c r="L25" i="3"/>
  <c r="AD25" i="3"/>
  <c r="AE25" i="3"/>
  <c r="O25" i="3"/>
  <c r="V25" i="3"/>
  <c r="K25" i="3"/>
  <c r="BD25" i="3"/>
  <c r="S24" i="3"/>
  <c r="BQ24" i="3" s="1"/>
  <c r="Y24" i="3"/>
  <c r="Z24" i="3"/>
  <c r="BR24" i="3" s="1"/>
  <c r="BU24" i="3" s="1"/>
  <c r="BK25" i="3"/>
  <c r="AG24" i="3"/>
  <c r="BS24" i="3" s="1"/>
  <c r="BV24" i="3" s="1"/>
  <c r="AW25" i="3"/>
  <c r="BS53" i="3"/>
  <c r="BV53" i="3" s="1"/>
  <c r="Y81" i="3"/>
  <c r="BQ80" i="3"/>
  <c r="BV80" i="3" s="1"/>
  <c r="AF54" i="3"/>
  <c r="BK81" i="3"/>
  <c r="S81" i="3"/>
  <c r="BQ81" i="3" s="1"/>
  <c r="O82" i="3"/>
  <c r="X82" i="3"/>
  <c r="L82" i="3"/>
  <c r="W82" i="3"/>
  <c r="K82" i="3"/>
  <c r="V82" i="3"/>
  <c r="AE82" i="3"/>
  <c r="AD82" i="3"/>
  <c r="AC82" i="3"/>
  <c r="Q82" i="3"/>
  <c r="R82" i="3" s="1"/>
  <c r="J83" i="3"/>
  <c r="P82" i="3"/>
  <c r="Z81" i="3"/>
  <c r="R81" i="3"/>
  <c r="BJ81" i="3"/>
  <c r="BA82" i="3"/>
  <c r="AO82" i="3"/>
  <c r="AZ82" i="3"/>
  <c r="BI82" i="3"/>
  <c r="BH82" i="3"/>
  <c r="BG82" i="3"/>
  <c r="AU82" i="3"/>
  <c r="AN83" i="3"/>
  <c r="AT82" i="3"/>
  <c r="AS82" i="3"/>
  <c r="BB82" i="3"/>
  <c r="BC82" i="3" s="1"/>
  <c r="AP82" i="3"/>
  <c r="BD81" i="3"/>
  <c r="AV81" i="3"/>
  <c r="AF81" i="3"/>
  <c r="BJ54" i="3"/>
  <c r="AW54" i="3"/>
  <c r="BG55" i="3"/>
  <c r="AU55" i="3"/>
  <c r="AN56" i="3"/>
  <c r="AT55" i="3"/>
  <c r="BB55" i="3"/>
  <c r="AP55" i="3"/>
  <c r="BA55" i="3"/>
  <c r="AO55" i="3"/>
  <c r="AZ55" i="3"/>
  <c r="BI55" i="3"/>
  <c r="BH55" i="3"/>
  <c r="AS55" i="3"/>
  <c r="AV54" i="3"/>
  <c r="BK54" i="3"/>
  <c r="AG54" i="3"/>
  <c r="Y54" i="3"/>
  <c r="AE55" i="3"/>
  <c r="AD55" i="3"/>
  <c r="J56" i="3"/>
  <c r="P55" i="3"/>
  <c r="O55" i="3"/>
  <c r="X55" i="3"/>
  <c r="L55" i="3"/>
  <c r="AC55" i="3"/>
  <c r="W55" i="3"/>
  <c r="V55" i="3"/>
  <c r="Q55" i="3"/>
  <c r="K55" i="3"/>
  <c r="S54" i="3"/>
  <c r="BD54" i="3"/>
  <c r="BR54" i="3" s="1"/>
  <c r="AO26" i="3"/>
  <c r="BB26" i="3"/>
  <c r="BG26" i="3"/>
  <c r="BA26" i="3"/>
  <c r="AN27" i="3"/>
  <c r="AP27" i="3" s="1"/>
  <c r="AZ26" i="3"/>
  <c r="AS26" i="3"/>
  <c r="BI26" i="3"/>
  <c r="AU26" i="3"/>
  <c r="BH26" i="3"/>
  <c r="AT26" i="3"/>
  <c r="BC25" i="3"/>
  <c r="AV25" i="3"/>
  <c r="J26" i="3"/>
  <c r="AF25" i="3" l="1"/>
  <c r="BJ26" i="3"/>
  <c r="Y55" i="3"/>
  <c r="AV82" i="3"/>
  <c r="BU80" i="3"/>
  <c r="AW55" i="3"/>
  <c r="BR81" i="3"/>
  <c r="BU81" i="3" s="1"/>
  <c r="R55" i="3"/>
  <c r="Y25" i="3"/>
  <c r="BS81" i="5"/>
  <c r="BS53" i="5"/>
  <c r="BD55" i="5"/>
  <c r="BC26" i="5"/>
  <c r="BK26" i="5"/>
  <c r="AG26" i="5"/>
  <c r="Y26" i="5"/>
  <c r="Z83" i="5"/>
  <c r="BP83" i="5" s="1"/>
  <c r="BO54" i="5"/>
  <c r="R54" i="5"/>
  <c r="R26" i="5"/>
  <c r="AW83" i="5"/>
  <c r="BT53" i="5"/>
  <c r="AW55" i="5"/>
  <c r="AN57" i="5"/>
  <c r="AO56" i="5"/>
  <c r="AV56" i="5"/>
  <c r="AP56" i="5"/>
  <c r="AG83" i="5"/>
  <c r="AG54" i="5"/>
  <c r="BQ54" i="5" s="1"/>
  <c r="Z54" i="5"/>
  <c r="BP54" i="5" s="1"/>
  <c r="BC83" i="5"/>
  <c r="BS25" i="5"/>
  <c r="AV55" i="5"/>
  <c r="BC55" i="5"/>
  <c r="Z84" i="5"/>
  <c r="J85" i="5"/>
  <c r="R84" i="5"/>
  <c r="K84" i="5"/>
  <c r="L84" i="5"/>
  <c r="AV83" i="5"/>
  <c r="BK55" i="5"/>
  <c r="S83" i="5"/>
  <c r="BD26" i="5"/>
  <c r="BT82" i="5"/>
  <c r="AN85" i="5"/>
  <c r="AO84" i="5"/>
  <c r="AW84" i="5"/>
  <c r="AP84" i="5"/>
  <c r="Z26" i="5"/>
  <c r="AG27" i="5"/>
  <c r="R27" i="5"/>
  <c r="J28" i="5"/>
  <c r="K27" i="5"/>
  <c r="Y27" i="5"/>
  <c r="L27" i="5"/>
  <c r="BK83" i="5"/>
  <c r="BQ25" i="5"/>
  <c r="BT25" i="5" s="1"/>
  <c r="R83" i="5"/>
  <c r="AP27" i="5"/>
  <c r="AN28" i="5"/>
  <c r="AO27" i="5"/>
  <c r="BK27" i="5"/>
  <c r="AV27" i="5"/>
  <c r="BS82" i="5"/>
  <c r="L55" i="5"/>
  <c r="Z55" i="5"/>
  <c r="BP55" i="5" s="1"/>
  <c r="R55" i="5"/>
  <c r="K55" i="5"/>
  <c r="J56" i="5"/>
  <c r="BP54" i="4"/>
  <c r="BS54" i="4" s="1"/>
  <c r="BR81" i="4"/>
  <c r="BR53" i="4"/>
  <c r="BC26" i="4"/>
  <c r="BO25" i="4"/>
  <c r="BP25" i="4"/>
  <c r="AM57" i="4"/>
  <c r="AU56" i="4"/>
  <c r="BJ56" i="4"/>
  <c r="AO56" i="4"/>
  <c r="AN56" i="4"/>
  <c r="AU83" i="4"/>
  <c r="K27" i="4"/>
  <c r="Q27" i="4"/>
  <c r="I28" i="4"/>
  <c r="J27" i="4"/>
  <c r="Y82" i="4"/>
  <c r="BO82" i="4" s="1"/>
  <c r="BR82" i="4" s="1"/>
  <c r="BB84" i="4"/>
  <c r="AO84" i="4"/>
  <c r="AM85" i="4"/>
  <c r="AN84" i="4"/>
  <c r="AV84" i="4"/>
  <c r="BN25" i="4"/>
  <c r="BB26" i="4"/>
  <c r="Q54" i="4"/>
  <c r="Y26" i="4"/>
  <c r="I84" i="4"/>
  <c r="J83" i="4"/>
  <c r="Y83" i="4"/>
  <c r="BO83" i="4" s="1"/>
  <c r="R83" i="4"/>
  <c r="BN83" i="4" s="1"/>
  <c r="K83" i="4"/>
  <c r="AV26" i="4"/>
  <c r="BN26" i="4" s="1"/>
  <c r="BB55" i="4"/>
  <c r="BJ55" i="4"/>
  <c r="BJ26" i="4"/>
  <c r="BP26" i="4" s="1"/>
  <c r="AU55" i="4"/>
  <c r="Q26" i="4"/>
  <c r="BS81" i="4"/>
  <c r="Q82" i="4"/>
  <c r="X82" i="4"/>
  <c r="BB83" i="4"/>
  <c r="BS53" i="4"/>
  <c r="Y54" i="4"/>
  <c r="BO54" i="4" s="1"/>
  <c r="BR54" i="4" s="1"/>
  <c r="Y55" i="4"/>
  <c r="BO55" i="4" s="1"/>
  <c r="Q55" i="4"/>
  <c r="I56" i="4"/>
  <c r="K55" i="4"/>
  <c r="J55" i="4"/>
  <c r="X55" i="4"/>
  <c r="AF82" i="4"/>
  <c r="BP82" i="4" s="1"/>
  <c r="BS82" i="4" s="1"/>
  <c r="AO27" i="4"/>
  <c r="AN27" i="4"/>
  <c r="AM28" i="4"/>
  <c r="AV27" i="4"/>
  <c r="BD26" i="3"/>
  <c r="S25" i="3"/>
  <c r="AF82" i="3"/>
  <c r="BS81" i="3"/>
  <c r="BV81" i="3" s="1"/>
  <c r="BS54" i="3"/>
  <c r="Z82" i="3"/>
  <c r="AW26" i="3"/>
  <c r="Q26" i="3"/>
  <c r="AD26" i="3"/>
  <c r="AC26" i="3"/>
  <c r="O26" i="3"/>
  <c r="V26" i="3"/>
  <c r="AE26" i="3"/>
  <c r="AF26" i="3" s="1"/>
  <c r="X26" i="3"/>
  <c r="P26" i="3"/>
  <c r="W26" i="3"/>
  <c r="L26" i="3"/>
  <c r="K26" i="3"/>
  <c r="R25" i="3"/>
  <c r="BQ25" i="3"/>
  <c r="BK26" i="3"/>
  <c r="AF55" i="3"/>
  <c r="Z25" i="3"/>
  <c r="BR25" i="3" s="1"/>
  <c r="BQ54" i="3"/>
  <c r="BU54" i="3" s="1"/>
  <c r="AG25" i="3"/>
  <c r="BS25" i="3" s="1"/>
  <c r="BK82" i="3"/>
  <c r="BJ82" i="3"/>
  <c r="AE83" i="3"/>
  <c r="AD83" i="3"/>
  <c r="AC83" i="3"/>
  <c r="Q83" i="3"/>
  <c r="J84" i="3"/>
  <c r="P83" i="3"/>
  <c r="O83" i="3"/>
  <c r="X83" i="3"/>
  <c r="L83" i="3"/>
  <c r="W83" i="3"/>
  <c r="K83" i="3"/>
  <c r="V83" i="3"/>
  <c r="BD82" i="3"/>
  <c r="BR82" i="3" s="1"/>
  <c r="Y82" i="3"/>
  <c r="AW82" i="3"/>
  <c r="AG82" i="3"/>
  <c r="S82" i="3"/>
  <c r="BG83" i="3"/>
  <c r="AU83" i="3"/>
  <c r="AN84" i="3"/>
  <c r="AT83" i="3"/>
  <c r="AS83" i="3"/>
  <c r="BB83" i="3"/>
  <c r="AP83" i="3"/>
  <c r="BA83" i="3"/>
  <c r="AO83" i="3"/>
  <c r="AZ83" i="3"/>
  <c r="BI83" i="3"/>
  <c r="BH83" i="3"/>
  <c r="BK55" i="3"/>
  <c r="BD55" i="3"/>
  <c r="AG55" i="3"/>
  <c r="S55" i="3"/>
  <c r="BQ55" i="3" s="1"/>
  <c r="BC55" i="3"/>
  <c r="O56" i="3"/>
  <c r="X56" i="3"/>
  <c r="L56" i="3"/>
  <c r="V56" i="3"/>
  <c r="AE56" i="3"/>
  <c r="AD56" i="3"/>
  <c r="J57" i="3"/>
  <c r="AC56" i="3"/>
  <c r="W56" i="3"/>
  <c r="Q56" i="3"/>
  <c r="K56" i="3"/>
  <c r="P56" i="3"/>
  <c r="BA56" i="3"/>
  <c r="AO56" i="3"/>
  <c r="AZ56" i="3"/>
  <c r="BH56" i="3"/>
  <c r="BG56" i="3"/>
  <c r="AU56" i="3"/>
  <c r="AN57" i="3"/>
  <c r="AT56" i="3"/>
  <c r="AP56" i="3"/>
  <c r="BI56" i="3"/>
  <c r="BB56" i="3"/>
  <c r="AS56" i="3"/>
  <c r="Z55" i="3"/>
  <c r="BJ55" i="3"/>
  <c r="AV55" i="3"/>
  <c r="BH27" i="3"/>
  <c r="AT27" i="3"/>
  <c r="BG27" i="3"/>
  <c r="AS27" i="3"/>
  <c r="AO27" i="3"/>
  <c r="BB27" i="3"/>
  <c r="BA27" i="3"/>
  <c r="AN28" i="3"/>
  <c r="AP28" i="3" s="1"/>
  <c r="AZ27" i="3"/>
  <c r="BI27" i="3"/>
  <c r="AU27" i="3"/>
  <c r="BC26" i="3"/>
  <c r="AV26" i="3"/>
  <c r="J27" i="3"/>
  <c r="BV25" i="3" l="1"/>
  <c r="BU25" i="3"/>
  <c r="BK56" i="3"/>
  <c r="AG83" i="3"/>
  <c r="BV54" i="3"/>
  <c r="BQ26" i="5"/>
  <c r="BT26" i="5" s="1"/>
  <c r="BS54" i="5"/>
  <c r="BO83" i="5"/>
  <c r="BS83" i="5" s="1"/>
  <c r="BT54" i="5"/>
  <c r="BP26" i="5"/>
  <c r="BS26" i="5" s="1"/>
  <c r="BC84" i="5"/>
  <c r="BD56" i="5"/>
  <c r="BD27" i="5"/>
  <c r="BC27" i="5"/>
  <c r="BK56" i="5"/>
  <c r="BQ83" i="5"/>
  <c r="BT83" i="5" s="1"/>
  <c r="BQ27" i="5"/>
  <c r="AW27" i="5"/>
  <c r="Z27" i="5"/>
  <c r="BP27" i="5" s="1"/>
  <c r="AG55" i="5"/>
  <c r="BQ55" i="5" s="1"/>
  <c r="Y55" i="5"/>
  <c r="AW85" i="5"/>
  <c r="AO85" i="5"/>
  <c r="AN86" i="5"/>
  <c r="AP85" i="5"/>
  <c r="Y56" i="5"/>
  <c r="L56" i="5"/>
  <c r="J57" i="5"/>
  <c r="K56" i="5"/>
  <c r="R56" i="5"/>
  <c r="S55" i="5"/>
  <c r="R85" i="5"/>
  <c r="L85" i="5"/>
  <c r="K85" i="5"/>
  <c r="J86" i="5"/>
  <c r="AW56" i="5"/>
  <c r="J29" i="5"/>
  <c r="L28" i="5"/>
  <c r="Z28" i="5"/>
  <c r="R28" i="5"/>
  <c r="K28" i="5"/>
  <c r="AV84" i="5"/>
  <c r="Y84" i="5"/>
  <c r="BC56" i="5"/>
  <c r="S27" i="5"/>
  <c r="BK84" i="5"/>
  <c r="S84" i="5"/>
  <c r="BO84" i="5" s="1"/>
  <c r="AN58" i="5"/>
  <c r="BC57" i="5"/>
  <c r="AV57" i="5"/>
  <c r="AP57" i="5"/>
  <c r="AO57" i="5"/>
  <c r="AP28" i="5"/>
  <c r="AO28" i="5"/>
  <c r="AW28" i="5"/>
  <c r="AN29" i="5"/>
  <c r="BD84" i="5"/>
  <c r="BP84" i="5" s="1"/>
  <c r="AG84" i="5"/>
  <c r="BO55" i="5"/>
  <c r="BS55" i="5" s="1"/>
  <c r="BS25" i="4"/>
  <c r="BR83" i="4"/>
  <c r="BR25" i="4"/>
  <c r="BS26" i="4"/>
  <c r="BB27" i="4"/>
  <c r="BO26" i="4"/>
  <c r="BR26" i="4" s="1"/>
  <c r="BJ27" i="4"/>
  <c r="I57" i="4"/>
  <c r="Y56" i="4"/>
  <c r="R56" i="4"/>
  <c r="K56" i="4"/>
  <c r="J56" i="4"/>
  <c r="BC27" i="4"/>
  <c r="X83" i="4"/>
  <c r="AV85" i="4"/>
  <c r="AM86" i="4"/>
  <c r="AN85" i="4"/>
  <c r="AO85" i="4"/>
  <c r="I29" i="4"/>
  <c r="J28" i="4"/>
  <c r="R28" i="4"/>
  <c r="K28" i="4"/>
  <c r="I85" i="4"/>
  <c r="X84" i="4"/>
  <c r="K84" i="4"/>
  <c r="J84" i="4"/>
  <c r="BC56" i="4"/>
  <c r="R27" i="4"/>
  <c r="BN27" i="4" s="1"/>
  <c r="Y27" i="4"/>
  <c r="AO57" i="4"/>
  <c r="AM58" i="4"/>
  <c r="AV57" i="4"/>
  <c r="AN57" i="4"/>
  <c r="AU27" i="4"/>
  <c r="AM29" i="4"/>
  <c r="AN28" i="4"/>
  <c r="AU28" i="4"/>
  <c r="AO28" i="4"/>
  <c r="R55" i="4"/>
  <c r="BN55" i="4" s="1"/>
  <c r="BR55" i="4" s="1"/>
  <c r="Q83" i="4"/>
  <c r="AU84" i="4"/>
  <c r="BB56" i="4"/>
  <c r="AV56" i="4"/>
  <c r="AF83" i="4"/>
  <c r="BP83" i="4" s="1"/>
  <c r="BS83" i="4" s="1"/>
  <c r="BC84" i="4"/>
  <c r="BJ84" i="4"/>
  <c r="AF27" i="4"/>
  <c r="AF55" i="4"/>
  <c r="BP55" i="4" s="1"/>
  <c r="BS55" i="4" s="1"/>
  <c r="X27" i="4"/>
  <c r="AW27" i="3"/>
  <c r="Z26" i="3"/>
  <c r="BR26" i="3" s="1"/>
  <c r="S26" i="3"/>
  <c r="BQ26" i="3" s="1"/>
  <c r="BD27" i="3"/>
  <c r="Z56" i="3"/>
  <c r="BS55" i="3"/>
  <c r="BV55" i="3" s="1"/>
  <c r="AW83" i="3"/>
  <c r="AV56" i="3"/>
  <c r="R56" i="3"/>
  <c r="BC27" i="3"/>
  <c r="AG26" i="3"/>
  <c r="BS26" i="3" s="1"/>
  <c r="BV26" i="3" s="1"/>
  <c r="R26" i="3"/>
  <c r="BK27" i="3"/>
  <c r="V27" i="3"/>
  <c r="AE27" i="3"/>
  <c r="L27" i="3"/>
  <c r="AC27" i="3"/>
  <c r="O27" i="3"/>
  <c r="AD27" i="3"/>
  <c r="P27" i="3"/>
  <c r="W27" i="3"/>
  <c r="Q27" i="3"/>
  <c r="X27" i="3"/>
  <c r="K27" i="3"/>
  <c r="AF56" i="3"/>
  <c r="BR55" i="3"/>
  <c r="BU55" i="3" s="1"/>
  <c r="BQ82" i="3"/>
  <c r="BU82" i="3" s="1"/>
  <c r="S83" i="3"/>
  <c r="BS82" i="3"/>
  <c r="BV82" i="3" s="1"/>
  <c r="Y26" i="3"/>
  <c r="BC83" i="3"/>
  <c r="O84" i="3"/>
  <c r="X84" i="3"/>
  <c r="L84" i="3"/>
  <c r="W84" i="3"/>
  <c r="K84" i="3"/>
  <c r="V84" i="3"/>
  <c r="AE84" i="3"/>
  <c r="AF84" i="3" s="1"/>
  <c r="AD84" i="3"/>
  <c r="AC84" i="3"/>
  <c r="Q84" i="3"/>
  <c r="R84" i="3" s="1"/>
  <c r="J85" i="3"/>
  <c r="P84" i="3"/>
  <c r="BJ83" i="3"/>
  <c r="BA84" i="3"/>
  <c r="AO84" i="3"/>
  <c r="AZ84" i="3"/>
  <c r="BI84" i="3"/>
  <c r="BH84" i="3"/>
  <c r="BG84" i="3"/>
  <c r="AU84" i="3"/>
  <c r="AN85" i="3"/>
  <c r="AT84" i="3"/>
  <c r="AS84" i="3"/>
  <c r="BB84" i="3"/>
  <c r="BC84" i="3" s="1"/>
  <c r="AP84" i="3"/>
  <c r="Z83" i="3"/>
  <c r="R83" i="3"/>
  <c r="AV83" i="3"/>
  <c r="BD83" i="3"/>
  <c r="AF83" i="3"/>
  <c r="BK83" i="3"/>
  <c r="BS83" i="3" s="1"/>
  <c r="Y83" i="3"/>
  <c r="Y56" i="3"/>
  <c r="S56" i="3"/>
  <c r="AW56" i="3"/>
  <c r="AG56" i="3"/>
  <c r="BS56" i="3" s="1"/>
  <c r="BG57" i="3"/>
  <c r="AU57" i="3"/>
  <c r="AN58" i="3"/>
  <c r="AT57" i="3"/>
  <c r="BB57" i="3"/>
  <c r="AP57" i="3"/>
  <c r="BA57" i="3"/>
  <c r="AO57" i="3"/>
  <c r="AZ57" i="3"/>
  <c r="AS57" i="3"/>
  <c r="BI57" i="3"/>
  <c r="BJ57" i="3" s="1"/>
  <c r="BH57" i="3"/>
  <c r="BD56" i="3"/>
  <c r="BR56" i="3" s="1"/>
  <c r="AE57" i="3"/>
  <c r="AD57" i="3"/>
  <c r="J58" i="3"/>
  <c r="P57" i="3"/>
  <c r="O57" i="3"/>
  <c r="X57" i="3"/>
  <c r="Y57" i="3" s="1"/>
  <c r="L57" i="3"/>
  <c r="Q57" i="3"/>
  <c r="K57" i="3"/>
  <c r="AC57" i="3"/>
  <c r="W57" i="3"/>
  <c r="V57" i="3"/>
  <c r="BC56" i="3"/>
  <c r="BJ56" i="3"/>
  <c r="BI28" i="3"/>
  <c r="AU28" i="3"/>
  <c r="BH28" i="3"/>
  <c r="AT28" i="3"/>
  <c r="BG28" i="3"/>
  <c r="AS28" i="3"/>
  <c r="AO28" i="3"/>
  <c r="BB28" i="3"/>
  <c r="BA28" i="3"/>
  <c r="AN29" i="3"/>
  <c r="AP29" i="3" s="1"/>
  <c r="AZ28" i="3"/>
  <c r="AV27" i="3"/>
  <c r="BJ27" i="3"/>
  <c r="J28" i="3"/>
  <c r="BU56" i="3" l="1"/>
  <c r="BU26" i="3"/>
  <c r="AW84" i="3"/>
  <c r="R27" i="3"/>
  <c r="BQ83" i="3"/>
  <c r="BV83" i="3" s="1"/>
  <c r="BT55" i="5"/>
  <c r="BD57" i="5"/>
  <c r="BK57" i="5"/>
  <c r="BK28" i="5"/>
  <c r="AG85" i="5"/>
  <c r="S56" i="5"/>
  <c r="BO56" i="5" s="1"/>
  <c r="Y28" i="5"/>
  <c r="R86" i="5"/>
  <c r="J87" i="5"/>
  <c r="K86" i="5"/>
  <c r="Z86" i="5"/>
  <c r="L86" i="5"/>
  <c r="Z56" i="5"/>
  <c r="BP56" i="5" s="1"/>
  <c r="AW57" i="5"/>
  <c r="BQ84" i="5"/>
  <c r="BT84" i="5" s="1"/>
  <c r="S28" i="5"/>
  <c r="Z85" i="5"/>
  <c r="BD85" i="5"/>
  <c r="AV29" i="5"/>
  <c r="BD29" i="5"/>
  <c r="AN30" i="5"/>
  <c r="AP29" i="5"/>
  <c r="AO29" i="5"/>
  <c r="AV28" i="5"/>
  <c r="J30" i="5"/>
  <c r="K29" i="5"/>
  <c r="S29" i="5"/>
  <c r="L29" i="5"/>
  <c r="S85" i="5"/>
  <c r="BO85" i="5" s="1"/>
  <c r="BO27" i="5"/>
  <c r="BS27" i="5" s="1"/>
  <c r="BD28" i="5"/>
  <c r="BP28" i="5" s="1"/>
  <c r="AG28" i="5"/>
  <c r="BQ28" i="5" s="1"/>
  <c r="AG56" i="5"/>
  <c r="BQ56" i="5" s="1"/>
  <c r="L57" i="5"/>
  <c r="K57" i="5"/>
  <c r="J58" i="5"/>
  <c r="S57" i="5"/>
  <c r="AW86" i="5"/>
  <c r="AP86" i="5"/>
  <c r="AO86" i="5"/>
  <c r="AN87" i="5"/>
  <c r="AV85" i="5"/>
  <c r="BC58" i="5"/>
  <c r="AP58" i="5"/>
  <c r="AN59" i="5"/>
  <c r="AW58" i="5"/>
  <c r="AO58" i="5"/>
  <c r="BO28" i="5"/>
  <c r="BS84" i="5"/>
  <c r="BC28" i="5"/>
  <c r="Y85" i="5"/>
  <c r="BC85" i="5"/>
  <c r="BK85" i="5"/>
  <c r="BQ85" i="5" s="1"/>
  <c r="BP27" i="4"/>
  <c r="BS27" i="4"/>
  <c r="BC85" i="4"/>
  <c r="BB57" i="4"/>
  <c r="BC28" i="4"/>
  <c r="BJ28" i="4"/>
  <c r="BO56" i="4"/>
  <c r="Y28" i="4"/>
  <c r="BO28" i="4" s="1"/>
  <c r="BB28" i="4"/>
  <c r="R84" i="4"/>
  <c r="BN84" i="4" s="1"/>
  <c r="BO27" i="4"/>
  <c r="BR27" i="4" s="1"/>
  <c r="AV28" i="4"/>
  <c r="BN28" i="4" s="1"/>
  <c r="AU57" i="4"/>
  <c r="BJ57" i="4"/>
  <c r="BP57" i="4" s="1"/>
  <c r="Q28" i="4"/>
  <c r="K29" i="4"/>
  <c r="R29" i="4"/>
  <c r="J29" i="4"/>
  <c r="I30" i="4"/>
  <c r="AV86" i="4"/>
  <c r="AO86" i="4"/>
  <c r="BJ86" i="4"/>
  <c r="AU86" i="4"/>
  <c r="AM87" i="4"/>
  <c r="AN86" i="4"/>
  <c r="Q56" i="4"/>
  <c r="AU58" i="4"/>
  <c r="AM59" i="4"/>
  <c r="AN58" i="4"/>
  <c r="BB58" i="4"/>
  <c r="AO58" i="4"/>
  <c r="AF84" i="4"/>
  <c r="BP84" i="4" s="1"/>
  <c r="BS84" i="4" s="1"/>
  <c r="Y84" i="4"/>
  <c r="AF28" i="4"/>
  <c r="BP28" i="4" s="1"/>
  <c r="AF56" i="4"/>
  <c r="BP56" i="4" s="1"/>
  <c r="AO29" i="4"/>
  <c r="AM30" i="4"/>
  <c r="AU29" i="4"/>
  <c r="AN29" i="4"/>
  <c r="R85" i="4"/>
  <c r="BN85" i="4" s="1"/>
  <c r="K85" i="4"/>
  <c r="I86" i="4"/>
  <c r="J85" i="4"/>
  <c r="BB85" i="4"/>
  <c r="AU85" i="4"/>
  <c r="X56" i="4"/>
  <c r="Y57" i="4"/>
  <c r="AF57" i="4"/>
  <c r="K57" i="4"/>
  <c r="J57" i="4"/>
  <c r="I58" i="4"/>
  <c r="R57" i="4"/>
  <c r="BN57" i="4" s="1"/>
  <c r="BO84" i="4"/>
  <c r="BN56" i="4"/>
  <c r="BC57" i="4"/>
  <c r="Q84" i="4"/>
  <c r="X28" i="4"/>
  <c r="BJ85" i="4"/>
  <c r="AG27" i="3"/>
  <c r="BD28" i="3"/>
  <c r="Y27" i="3"/>
  <c r="AF27" i="3"/>
  <c r="Z27" i="3"/>
  <c r="BR27" i="3" s="1"/>
  <c r="S57" i="3"/>
  <c r="BC28" i="3"/>
  <c r="AW28" i="3"/>
  <c r="BD57" i="3"/>
  <c r="BR83" i="3"/>
  <c r="BU83" i="3" s="1"/>
  <c r="BS27" i="3"/>
  <c r="O28" i="3"/>
  <c r="W28" i="3"/>
  <c r="L28" i="3"/>
  <c r="AC28" i="3"/>
  <c r="AD28" i="3"/>
  <c r="P28" i="3"/>
  <c r="AE28" i="3"/>
  <c r="V28" i="3"/>
  <c r="X28" i="3"/>
  <c r="Q28" i="3"/>
  <c r="R28" i="3" s="1"/>
  <c r="K28" i="3"/>
  <c r="BK28" i="3"/>
  <c r="AG57" i="3"/>
  <c r="BQ56" i="3"/>
  <c r="BV56" i="3" s="1"/>
  <c r="BK84" i="3"/>
  <c r="S27" i="3"/>
  <c r="BQ27" i="3" s="1"/>
  <c r="BD84" i="3"/>
  <c r="Z84" i="3"/>
  <c r="BG85" i="3"/>
  <c r="AU85" i="3"/>
  <c r="AN86" i="3"/>
  <c r="AT85" i="3"/>
  <c r="AS85" i="3"/>
  <c r="BB85" i="3"/>
  <c r="AP85" i="3"/>
  <c r="BA85" i="3"/>
  <c r="AO85" i="3"/>
  <c r="AZ85" i="3"/>
  <c r="BI85" i="3"/>
  <c r="BH85" i="3"/>
  <c r="AE85" i="3"/>
  <c r="AD85" i="3"/>
  <c r="AC85" i="3"/>
  <c r="Q85" i="3"/>
  <c r="J86" i="3"/>
  <c r="P85" i="3"/>
  <c r="O85" i="3"/>
  <c r="X85" i="3"/>
  <c r="L85" i="3"/>
  <c r="W85" i="3"/>
  <c r="K85" i="3"/>
  <c r="V85" i="3"/>
  <c r="Y84" i="3"/>
  <c r="AV84" i="3"/>
  <c r="BJ84" i="3"/>
  <c r="AG84" i="3"/>
  <c r="S84" i="3"/>
  <c r="BQ84" i="3" s="1"/>
  <c r="AW57" i="3"/>
  <c r="BQ57" i="3" s="1"/>
  <c r="AV57" i="3"/>
  <c r="BK57" i="3"/>
  <c r="BS57" i="3" s="1"/>
  <c r="BA58" i="3"/>
  <c r="AO58" i="3"/>
  <c r="AZ58" i="3"/>
  <c r="BH58" i="3"/>
  <c r="BG58" i="3"/>
  <c r="AU58" i="3"/>
  <c r="AN59" i="3"/>
  <c r="AT58" i="3"/>
  <c r="BI58" i="3"/>
  <c r="BB58" i="3"/>
  <c r="AS58" i="3"/>
  <c r="AP58" i="3"/>
  <c r="Z57" i="3"/>
  <c r="O58" i="3"/>
  <c r="X58" i="3"/>
  <c r="L58" i="3"/>
  <c r="V58" i="3"/>
  <c r="AE58" i="3"/>
  <c r="AD58" i="3"/>
  <c r="W58" i="3"/>
  <c r="Q58" i="3"/>
  <c r="P58" i="3"/>
  <c r="K58" i="3"/>
  <c r="J59" i="3"/>
  <c r="AC58" i="3"/>
  <c r="AF57" i="3"/>
  <c r="R57" i="3"/>
  <c r="BC57" i="3"/>
  <c r="AV28" i="3"/>
  <c r="BA29" i="3"/>
  <c r="AN30" i="3"/>
  <c r="AP30" i="3" s="1"/>
  <c r="AZ29" i="3"/>
  <c r="BI29" i="3"/>
  <c r="BJ29" i="3" s="1"/>
  <c r="AU29" i="3"/>
  <c r="BH29" i="3"/>
  <c r="AT29" i="3"/>
  <c r="BG29" i="3"/>
  <c r="AS29" i="3"/>
  <c r="BB29" i="3"/>
  <c r="AO29" i="3"/>
  <c r="BJ28" i="3"/>
  <c r="J29" i="3"/>
  <c r="BV27" i="3" l="1"/>
  <c r="AV29" i="3"/>
  <c r="AF58" i="3"/>
  <c r="BV57" i="3"/>
  <c r="BU27" i="3"/>
  <c r="AG85" i="3"/>
  <c r="Y28" i="3"/>
  <c r="BT85" i="5"/>
  <c r="BT28" i="5"/>
  <c r="BC86" i="5"/>
  <c r="BK29" i="5"/>
  <c r="AG86" i="5"/>
  <c r="Y29" i="5"/>
  <c r="BS28" i="5"/>
  <c r="AN60" i="5"/>
  <c r="AO59" i="5"/>
  <c r="AP59" i="5"/>
  <c r="BC59" i="5"/>
  <c r="AV59" i="5"/>
  <c r="Z57" i="5"/>
  <c r="BP57" i="5" s="1"/>
  <c r="BS57" i="5" s="1"/>
  <c r="AG29" i="5"/>
  <c r="BC29" i="5"/>
  <c r="J59" i="5"/>
  <c r="K58" i="5"/>
  <c r="R58" i="5"/>
  <c r="L58" i="5"/>
  <c r="Z58" i="5"/>
  <c r="K30" i="5"/>
  <c r="J31" i="5"/>
  <c r="S30" i="5"/>
  <c r="L30" i="5"/>
  <c r="AV86" i="5"/>
  <c r="Y86" i="5"/>
  <c r="BO57" i="5"/>
  <c r="AV58" i="5"/>
  <c r="BT27" i="5"/>
  <c r="AV30" i="5"/>
  <c r="AN31" i="5"/>
  <c r="AP30" i="5"/>
  <c r="AO30" i="5"/>
  <c r="AP87" i="5"/>
  <c r="AO87" i="5"/>
  <c r="AN88" i="5"/>
  <c r="AV87" i="5"/>
  <c r="BD58" i="5"/>
  <c r="BD86" i="5"/>
  <c r="BP86" i="5" s="1"/>
  <c r="R57" i="5"/>
  <c r="Y57" i="5"/>
  <c r="R29" i="5"/>
  <c r="Z29" i="5"/>
  <c r="BP29" i="5" s="1"/>
  <c r="AW29" i="5"/>
  <c r="BO29" i="5" s="1"/>
  <c r="BS56" i="5"/>
  <c r="R87" i="5"/>
  <c r="K87" i="5"/>
  <c r="L87" i="5"/>
  <c r="J88" i="5"/>
  <c r="Y87" i="5"/>
  <c r="S86" i="5"/>
  <c r="BO86" i="5" s="1"/>
  <c r="BK58" i="5"/>
  <c r="BK86" i="5"/>
  <c r="BQ86" i="5" s="1"/>
  <c r="AG57" i="5"/>
  <c r="BQ57" i="5" s="1"/>
  <c r="BT56" i="5"/>
  <c r="BP85" i="5"/>
  <c r="BS85" i="5" s="1"/>
  <c r="BR84" i="4"/>
  <c r="BR28" i="4"/>
  <c r="BR56" i="4"/>
  <c r="BS56" i="4"/>
  <c r="BS28" i="4"/>
  <c r="BB86" i="4"/>
  <c r="AF85" i="4"/>
  <c r="BP85" i="4" s="1"/>
  <c r="BS85" i="4" s="1"/>
  <c r="X85" i="4"/>
  <c r="BO57" i="4"/>
  <c r="BR57" i="4" s="1"/>
  <c r="X29" i="4"/>
  <c r="BJ58" i="4"/>
  <c r="AO87" i="4"/>
  <c r="AN87" i="4"/>
  <c r="AM88" i="4"/>
  <c r="BJ87" i="4"/>
  <c r="AU87" i="4"/>
  <c r="Q85" i="4"/>
  <c r="AV58" i="4"/>
  <c r="BN58" i="4" s="1"/>
  <c r="AV29" i="4"/>
  <c r="BN29" i="4" s="1"/>
  <c r="BJ29" i="4"/>
  <c r="Q57" i="4"/>
  <c r="Q86" i="4"/>
  <c r="K86" i="4"/>
  <c r="I87" i="4"/>
  <c r="J86" i="4"/>
  <c r="BC29" i="4"/>
  <c r="R30" i="4"/>
  <c r="K30" i="4"/>
  <c r="I31" i="4"/>
  <c r="J30" i="4"/>
  <c r="Q29" i="4"/>
  <c r="Y85" i="4"/>
  <c r="BO85" i="4" s="1"/>
  <c r="BR85" i="4" s="1"/>
  <c r="BB30" i="4"/>
  <c r="AO30" i="4"/>
  <c r="AM31" i="4"/>
  <c r="AN30" i="4"/>
  <c r="AV30" i="4"/>
  <c r="BN30" i="4" s="1"/>
  <c r="AF29" i="4"/>
  <c r="BS57" i="4"/>
  <c r="BC58" i="4"/>
  <c r="AV59" i="4"/>
  <c r="AO59" i="4"/>
  <c r="AM60" i="4"/>
  <c r="AN59" i="4"/>
  <c r="BJ59" i="4"/>
  <c r="BC86" i="4"/>
  <c r="Y29" i="4"/>
  <c r="R58" i="4"/>
  <c r="I59" i="4"/>
  <c r="K58" i="4"/>
  <c r="X58" i="4"/>
  <c r="J58" i="4"/>
  <c r="AF58" i="4"/>
  <c r="X57" i="4"/>
  <c r="BB29" i="4"/>
  <c r="BJ85" i="3"/>
  <c r="AG28" i="3"/>
  <c r="BS28" i="3" s="1"/>
  <c r="BV28" i="3" s="1"/>
  <c r="BD29" i="3"/>
  <c r="Y85" i="3"/>
  <c r="BR57" i="3"/>
  <c r="BU57" i="3" s="1"/>
  <c r="AW58" i="3"/>
  <c r="BD58" i="3"/>
  <c r="BR84" i="3"/>
  <c r="BU84" i="3" s="1"/>
  <c r="S28" i="3"/>
  <c r="BQ28" i="3" s="1"/>
  <c r="P29" i="3"/>
  <c r="X29" i="3"/>
  <c r="AC29" i="3"/>
  <c r="O29" i="3"/>
  <c r="V29" i="3"/>
  <c r="AE29" i="3"/>
  <c r="Q29" i="3"/>
  <c r="R29" i="3" s="1"/>
  <c r="W29" i="3"/>
  <c r="L29" i="3"/>
  <c r="AD29" i="3"/>
  <c r="K29" i="3"/>
  <c r="BC85" i="3"/>
  <c r="Z28" i="3"/>
  <c r="BR28" i="3" s="1"/>
  <c r="BU28" i="3" s="1"/>
  <c r="AW29" i="3"/>
  <c r="BK29" i="3"/>
  <c r="R58" i="3"/>
  <c r="BK58" i="3"/>
  <c r="AW85" i="3"/>
  <c r="BS84" i="3"/>
  <c r="BV84" i="3" s="1"/>
  <c r="AF28" i="3"/>
  <c r="S85" i="3"/>
  <c r="BA86" i="3"/>
  <c r="AO86" i="3"/>
  <c r="AZ86" i="3"/>
  <c r="BI86" i="3"/>
  <c r="BH86" i="3"/>
  <c r="BG86" i="3"/>
  <c r="AU86" i="3"/>
  <c r="AN87" i="3"/>
  <c r="AT86" i="3"/>
  <c r="AS86" i="3"/>
  <c r="BB86" i="3"/>
  <c r="BC86" i="3" s="1"/>
  <c r="AP86" i="3"/>
  <c r="BD85" i="3"/>
  <c r="AV85" i="3"/>
  <c r="AF85" i="3"/>
  <c r="O86" i="3"/>
  <c r="X86" i="3"/>
  <c r="L86" i="3"/>
  <c r="W86" i="3"/>
  <c r="K86" i="3"/>
  <c r="V86" i="3"/>
  <c r="AE86" i="3"/>
  <c r="AD86" i="3"/>
  <c r="AC86" i="3"/>
  <c r="Q86" i="3"/>
  <c r="J87" i="3"/>
  <c r="P86" i="3"/>
  <c r="BK85" i="3"/>
  <c r="BS85" i="3" s="1"/>
  <c r="Z85" i="3"/>
  <c r="R85" i="3"/>
  <c r="BC58" i="3"/>
  <c r="BJ58" i="3"/>
  <c r="AE59" i="3"/>
  <c r="AD59" i="3"/>
  <c r="J60" i="3"/>
  <c r="P59" i="3"/>
  <c r="O59" i="3"/>
  <c r="X59" i="3"/>
  <c r="L59" i="3"/>
  <c r="AC59" i="3"/>
  <c r="W59" i="3"/>
  <c r="V59" i="3"/>
  <c r="Q59" i="3"/>
  <c r="K59" i="3"/>
  <c r="AG58" i="3"/>
  <c r="Y58" i="3"/>
  <c r="BG59" i="3"/>
  <c r="AU59" i="3"/>
  <c r="AN60" i="3"/>
  <c r="AT59" i="3"/>
  <c r="BB59" i="3"/>
  <c r="AP59" i="3"/>
  <c r="BA59" i="3"/>
  <c r="AO59" i="3"/>
  <c r="AZ59" i="3"/>
  <c r="BI59" i="3"/>
  <c r="BH59" i="3"/>
  <c r="AS59" i="3"/>
  <c r="Z58" i="3"/>
  <c r="S58" i="3"/>
  <c r="AV58" i="3"/>
  <c r="AO30" i="3"/>
  <c r="BB30" i="3"/>
  <c r="AS30" i="3"/>
  <c r="BA30" i="3"/>
  <c r="AN31" i="3"/>
  <c r="AP31" i="3" s="1"/>
  <c r="AZ30" i="3"/>
  <c r="BG30" i="3"/>
  <c r="BI30" i="3"/>
  <c r="AU30" i="3"/>
  <c r="BH30" i="3"/>
  <c r="AT30" i="3"/>
  <c r="BC29" i="3"/>
  <c r="J30" i="3"/>
  <c r="BV85" i="3" l="1"/>
  <c r="AF59" i="3"/>
  <c r="R86" i="3"/>
  <c r="AF29" i="3"/>
  <c r="BQ29" i="5"/>
  <c r="BT29" i="5" s="1"/>
  <c r="BT57" i="5"/>
  <c r="BS29" i="5"/>
  <c r="BC87" i="5"/>
  <c r="BD30" i="5"/>
  <c r="AG58" i="5"/>
  <c r="BQ58" i="5" s="1"/>
  <c r="S87" i="5"/>
  <c r="BD87" i="5"/>
  <c r="AW87" i="5"/>
  <c r="BO87" i="5" s="1"/>
  <c r="BK31" i="5"/>
  <c r="AW31" i="5"/>
  <c r="AN32" i="5"/>
  <c r="AP31" i="5"/>
  <c r="AO31" i="5"/>
  <c r="Z30" i="5"/>
  <c r="BP30" i="5" s="1"/>
  <c r="BK59" i="5"/>
  <c r="BD59" i="5"/>
  <c r="BC30" i="5"/>
  <c r="R30" i="5"/>
  <c r="S58" i="5"/>
  <c r="BO58" i="5" s="1"/>
  <c r="R88" i="5"/>
  <c r="L88" i="5"/>
  <c r="K88" i="5"/>
  <c r="AG87" i="5"/>
  <c r="BS86" i="5"/>
  <c r="AP88" i="5"/>
  <c r="AV88" i="5"/>
  <c r="AO88" i="5"/>
  <c r="BK30" i="5"/>
  <c r="Y30" i="5"/>
  <c r="Y58" i="5"/>
  <c r="S59" i="5"/>
  <c r="L59" i="5"/>
  <c r="Z59" i="5"/>
  <c r="K59" i="5"/>
  <c r="J60" i="5"/>
  <c r="AV60" i="5"/>
  <c r="BC60" i="5"/>
  <c r="AP60" i="5"/>
  <c r="AO60" i="5"/>
  <c r="AG30" i="5"/>
  <c r="BT86" i="5"/>
  <c r="BP58" i="5"/>
  <c r="L31" i="5"/>
  <c r="K31" i="5"/>
  <c r="J32" i="5"/>
  <c r="Z31" i="5"/>
  <c r="S31" i="5"/>
  <c r="Z87" i="5"/>
  <c r="BK87" i="5"/>
  <c r="AW30" i="5"/>
  <c r="BO30" i="5" s="1"/>
  <c r="AW59" i="5"/>
  <c r="BO59" i="5" s="1"/>
  <c r="Y30" i="4"/>
  <c r="AV88" i="4"/>
  <c r="BB88" i="4"/>
  <c r="AO88" i="4"/>
  <c r="AN88" i="4"/>
  <c r="AU59" i="4"/>
  <c r="AN31" i="4"/>
  <c r="AM32" i="4"/>
  <c r="AU31" i="4"/>
  <c r="AO31" i="4"/>
  <c r="Y86" i="4"/>
  <c r="BO86" i="4" s="1"/>
  <c r="AF86" i="4"/>
  <c r="BP86" i="4" s="1"/>
  <c r="BC59" i="4"/>
  <c r="X30" i="4"/>
  <c r="AF59" i="4"/>
  <c r="BP59" i="4" s="1"/>
  <c r="K59" i="4"/>
  <c r="I60" i="4"/>
  <c r="Y59" i="4"/>
  <c r="J59" i="4"/>
  <c r="BC87" i="4"/>
  <c r="AU30" i="4"/>
  <c r="Q30" i="4"/>
  <c r="R87" i="4"/>
  <c r="J87" i="4"/>
  <c r="K87" i="4"/>
  <c r="I88" i="4"/>
  <c r="BB87" i="4"/>
  <c r="BJ30" i="4"/>
  <c r="AF30" i="4"/>
  <c r="AV87" i="4"/>
  <c r="Q58" i="4"/>
  <c r="BC30" i="4"/>
  <c r="BO29" i="4"/>
  <c r="BR29" i="4" s="1"/>
  <c r="X86" i="4"/>
  <c r="BP29" i="4"/>
  <c r="BS29" i="4" s="1"/>
  <c r="K31" i="4"/>
  <c r="J31" i="4"/>
  <c r="I32" i="4"/>
  <c r="Y58" i="4"/>
  <c r="BO58" i="4" s="1"/>
  <c r="BR58" i="4" s="1"/>
  <c r="AU60" i="4"/>
  <c r="AN60" i="4"/>
  <c r="AO60" i="4"/>
  <c r="R86" i="4"/>
  <c r="BN86" i="4" s="1"/>
  <c r="BP58" i="4"/>
  <c r="BS58" i="4" s="1"/>
  <c r="BJ30" i="3"/>
  <c r="S59" i="3"/>
  <c r="Z86" i="3"/>
  <c r="BQ85" i="3"/>
  <c r="Y29" i="3"/>
  <c r="BD30" i="3"/>
  <c r="BS58" i="3"/>
  <c r="AD30" i="3"/>
  <c r="Q30" i="3"/>
  <c r="AC30" i="3"/>
  <c r="P30" i="3"/>
  <c r="L30" i="3"/>
  <c r="O30" i="3"/>
  <c r="V30" i="3"/>
  <c r="AE30" i="3"/>
  <c r="W30" i="3"/>
  <c r="X30" i="3"/>
  <c r="K30" i="3"/>
  <c r="BR85" i="3"/>
  <c r="AW30" i="3"/>
  <c r="Z29" i="3"/>
  <c r="BR29" i="3" s="1"/>
  <c r="BU29" i="3" s="1"/>
  <c r="BK30" i="3"/>
  <c r="AV86" i="3"/>
  <c r="S29" i="3"/>
  <c r="BQ29" i="3" s="1"/>
  <c r="BR58" i="3"/>
  <c r="Y59" i="3"/>
  <c r="AF86" i="3"/>
  <c r="AG29" i="3"/>
  <c r="BS29" i="3" s="1"/>
  <c r="BV29" i="3" s="1"/>
  <c r="BQ58" i="3"/>
  <c r="BK86" i="3"/>
  <c r="BJ86" i="3"/>
  <c r="BD86" i="3"/>
  <c r="AW86" i="3"/>
  <c r="AE87" i="3"/>
  <c r="AD87" i="3"/>
  <c r="AC87" i="3"/>
  <c r="Q87" i="3"/>
  <c r="J88" i="3"/>
  <c r="P87" i="3"/>
  <c r="O87" i="3"/>
  <c r="X87" i="3"/>
  <c r="L87" i="3"/>
  <c r="W87" i="3"/>
  <c r="K87" i="3"/>
  <c r="V87" i="3"/>
  <c r="Y86" i="3"/>
  <c r="AG86" i="3"/>
  <c r="S86" i="3"/>
  <c r="BG87" i="3"/>
  <c r="AU87" i="3"/>
  <c r="AN88" i="3"/>
  <c r="AT87" i="3"/>
  <c r="AS87" i="3"/>
  <c r="BB87" i="3"/>
  <c r="AP87" i="3"/>
  <c r="BA87" i="3"/>
  <c r="AO87" i="3"/>
  <c r="AZ87" i="3"/>
  <c r="BI87" i="3"/>
  <c r="BJ87" i="3" s="1"/>
  <c r="BH87" i="3"/>
  <c r="AW59" i="3"/>
  <c r="BQ59" i="3" s="1"/>
  <c r="BD59" i="3"/>
  <c r="BK59" i="3"/>
  <c r="R59" i="3"/>
  <c r="O60" i="3"/>
  <c r="X60" i="3"/>
  <c r="L60" i="3"/>
  <c r="V60" i="3"/>
  <c r="AE60" i="3"/>
  <c r="AD60" i="3"/>
  <c r="P60" i="3"/>
  <c r="K60" i="3"/>
  <c r="AC60" i="3"/>
  <c r="W60" i="3"/>
  <c r="Q60" i="3"/>
  <c r="R60" i="3" s="1"/>
  <c r="Z59" i="3"/>
  <c r="BC59" i="3"/>
  <c r="BA60" i="3"/>
  <c r="AO60" i="3"/>
  <c r="AZ60" i="3"/>
  <c r="BI60" i="3"/>
  <c r="BH60" i="3"/>
  <c r="BG60" i="3"/>
  <c r="BK60" i="3" s="1"/>
  <c r="AU60" i="3"/>
  <c r="AT60" i="3"/>
  <c r="BB60" i="3"/>
  <c r="AS60" i="3"/>
  <c r="AP60" i="3"/>
  <c r="BJ59" i="3"/>
  <c r="AV59" i="3"/>
  <c r="AG59" i="3"/>
  <c r="BC30" i="3"/>
  <c r="BH31" i="3"/>
  <c r="AT31" i="3"/>
  <c r="BI31" i="3"/>
  <c r="BG31" i="3"/>
  <c r="AS31" i="3"/>
  <c r="AO31" i="3"/>
  <c r="AU31" i="3"/>
  <c r="AV31" i="3" s="1"/>
  <c r="BB31" i="3"/>
  <c r="BA31" i="3"/>
  <c r="AN32" i="3"/>
  <c r="AP32" i="3" s="1"/>
  <c r="AZ31" i="3"/>
  <c r="AV30" i="3"/>
  <c r="J31" i="3"/>
  <c r="BU85" i="3" l="1"/>
  <c r="BU58" i="3"/>
  <c r="BD31" i="3"/>
  <c r="BV58" i="3"/>
  <c r="BQ87" i="5"/>
  <c r="BT87" i="5" s="1"/>
  <c r="BS30" i="5"/>
  <c r="BO31" i="5"/>
  <c r="BC88" i="5"/>
  <c r="BD31" i="5"/>
  <c r="BP31" i="5" s="1"/>
  <c r="BS31" i="5" s="1"/>
  <c r="Y88" i="5"/>
  <c r="L60" i="5"/>
  <c r="K60" i="5"/>
  <c r="AG60" i="5"/>
  <c r="R60" i="5"/>
  <c r="Z60" i="5"/>
  <c r="BS58" i="5"/>
  <c r="AW60" i="5"/>
  <c r="Y59" i="5"/>
  <c r="BK88" i="5"/>
  <c r="AV31" i="5"/>
  <c r="AG59" i="5"/>
  <c r="AP32" i="5"/>
  <c r="AV32" i="5"/>
  <c r="AO32" i="5"/>
  <c r="BD32" i="5"/>
  <c r="BT58" i="5"/>
  <c r="Y31" i="5"/>
  <c r="BK60" i="5"/>
  <c r="BP59" i="5"/>
  <c r="BS59" i="5" s="1"/>
  <c r="BC31" i="5"/>
  <c r="AW88" i="5"/>
  <c r="R31" i="5"/>
  <c r="BD88" i="5"/>
  <c r="S88" i="5"/>
  <c r="AG88" i="5"/>
  <c r="BQ59" i="5"/>
  <c r="BT59" i="5" s="1"/>
  <c r="R32" i="5"/>
  <c r="K32" i="5"/>
  <c r="L32" i="5"/>
  <c r="Y32" i="5"/>
  <c r="AG31" i="5"/>
  <c r="BQ31" i="5" s="1"/>
  <c r="BT31" i="5" s="1"/>
  <c r="BD60" i="5"/>
  <c r="R59" i="5"/>
  <c r="BQ30" i="5"/>
  <c r="BT30" i="5" s="1"/>
  <c r="Z88" i="5"/>
  <c r="BR86" i="4"/>
  <c r="BN87" i="4"/>
  <c r="BC60" i="4"/>
  <c r="Y31" i="4"/>
  <c r="BO30" i="4"/>
  <c r="BR30" i="4" s="1"/>
  <c r="BJ60" i="4"/>
  <c r="BP30" i="4"/>
  <c r="BS30" i="4" s="1"/>
  <c r="Y87" i="4"/>
  <c r="R59" i="4"/>
  <c r="BN59" i="4" s="1"/>
  <c r="BS59" i="4" s="1"/>
  <c r="X88" i="4"/>
  <c r="K88" i="4"/>
  <c r="J88" i="4"/>
  <c r="R88" i="4"/>
  <c r="BN88" i="4" s="1"/>
  <c r="BR88" i="4" s="1"/>
  <c r="Q60" i="4"/>
  <c r="K60" i="4"/>
  <c r="J60" i="4"/>
  <c r="BS86" i="4"/>
  <c r="K32" i="4"/>
  <c r="J32" i="4"/>
  <c r="Q32" i="4"/>
  <c r="R31" i="4"/>
  <c r="AO32" i="4"/>
  <c r="AN32" i="4"/>
  <c r="AU88" i="4"/>
  <c r="Q31" i="4"/>
  <c r="Q87" i="4"/>
  <c r="AV31" i="4"/>
  <c r="BN31" i="4" s="1"/>
  <c r="BC31" i="4"/>
  <c r="BC88" i="4"/>
  <c r="BJ88" i="4"/>
  <c r="AV60" i="4"/>
  <c r="AF31" i="4"/>
  <c r="X87" i="4"/>
  <c r="AF87" i="4"/>
  <c r="BP87" i="4" s="1"/>
  <c r="Q59" i="4"/>
  <c r="BJ31" i="4"/>
  <c r="AG30" i="3"/>
  <c r="BS30" i="3" s="1"/>
  <c r="BV30" i="3" s="1"/>
  <c r="Z30" i="3"/>
  <c r="BR30" i="3" s="1"/>
  <c r="BU30" i="3" s="1"/>
  <c r="BK31" i="3"/>
  <c r="BR86" i="3"/>
  <c r="S30" i="3"/>
  <c r="AW31" i="3"/>
  <c r="BQ86" i="3"/>
  <c r="L31" i="3"/>
  <c r="V31" i="3"/>
  <c r="AE31" i="3"/>
  <c r="AC31" i="3"/>
  <c r="O31" i="3"/>
  <c r="AD31" i="3"/>
  <c r="P31" i="3"/>
  <c r="W31" i="3"/>
  <c r="X31" i="3"/>
  <c r="Q31" i="3"/>
  <c r="K31" i="3"/>
  <c r="BS59" i="3"/>
  <c r="BV59" i="3" s="1"/>
  <c r="BS86" i="3"/>
  <c r="Y30" i="3"/>
  <c r="R30" i="3"/>
  <c r="AF60" i="3"/>
  <c r="AW87" i="3"/>
  <c r="Z87" i="3"/>
  <c r="R87" i="3"/>
  <c r="Z60" i="3"/>
  <c r="AG87" i="3"/>
  <c r="BQ30" i="3"/>
  <c r="AF30" i="3"/>
  <c r="BD87" i="3"/>
  <c r="BA88" i="3"/>
  <c r="AO88" i="3"/>
  <c r="AZ88" i="3"/>
  <c r="BI88" i="3"/>
  <c r="BH88" i="3"/>
  <c r="BG88" i="3"/>
  <c r="AU88" i="3"/>
  <c r="AT88" i="3"/>
  <c r="AS88" i="3"/>
  <c r="BB88" i="3"/>
  <c r="AP88" i="3"/>
  <c r="AV87" i="3"/>
  <c r="AF87" i="3"/>
  <c r="Y87" i="3"/>
  <c r="S87" i="3"/>
  <c r="BK87" i="3"/>
  <c r="BS87" i="3" s="1"/>
  <c r="BC87" i="3"/>
  <c r="O88" i="3"/>
  <c r="X88" i="3"/>
  <c r="L88" i="3"/>
  <c r="W88" i="3"/>
  <c r="K88" i="3"/>
  <c r="V88" i="3"/>
  <c r="AE88" i="3"/>
  <c r="AD88" i="3"/>
  <c r="AC88" i="3"/>
  <c r="Q88" i="3"/>
  <c r="R88" i="3" s="1"/>
  <c r="P88" i="3"/>
  <c r="AW60" i="3"/>
  <c r="BC60" i="3"/>
  <c r="Y60" i="3"/>
  <c r="AV60" i="3"/>
  <c r="BJ60" i="3"/>
  <c r="AG60" i="3"/>
  <c r="BS60" i="3" s="1"/>
  <c r="S60" i="3"/>
  <c r="BD60" i="3"/>
  <c r="BJ31" i="3"/>
  <c r="BI32" i="3"/>
  <c r="AU32" i="3"/>
  <c r="BH32" i="3"/>
  <c r="AT32" i="3"/>
  <c r="BG32" i="3"/>
  <c r="AS32" i="3"/>
  <c r="AO32" i="3"/>
  <c r="AZ32" i="3"/>
  <c r="BB32" i="3"/>
  <c r="BC32" i="3" s="1"/>
  <c r="BA32" i="3"/>
  <c r="BC31" i="3"/>
  <c r="J32" i="3"/>
  <c r="BV86" i="3" l="1"/>
  <c r="BU86" i="3"/>
  <c r="BQ87" i="3"/>
  <c r="BV87" i="3" s="1"/>
  <c r="BO88" i="5"/>
  <c r="BS88" i="5" s="1"/>
  <c r="BQ88" i="5"/>
  <c r="BT88" i="5" s="1"/>
  <c r="BP60" i="5"/>
  <c r="AG32" i="5"/>
  <c r="BC32" i="5"/>
  <c r="AW32" i="5"/>
  <c r="S32" i="5"/>
  <c r="BK32" i="5"/>
  <c r="BQ32" i="5" s="1"/>
  <c r="Z32" i="5"/>
  <c r="BP32" i="5" s="1"/>
  <c r="BQ60" i="5"/>
  <c r="S60" i="5"/>
  <c r="BO60" i="5" s="1"/>
  <c r="BS60" i="5" s="1"/>
  <c r="Y60" i="5"/>
  <c r="BS87" i="4"/>
  <c r="AF88" i="4"/>
  <c r="BP88" i="4" s="1"/>
  <c r="BS88" i="4" s="1"/>
  <c r="Y32" i="4"/>
  <c r="AF32" i="4"/>
  <c r="Y60" i="4"/>
  <c r="AV32" i="4"/>
  <c r="R60" i="4"/>
  <c r="BN60" i="4" s="1"/>
  <c r="AU32" i="4"/>
  <c r="BP31" i="4"/>
  <c r="BS31" i="4" s="1"/>
  <c r="BJ32" i="4"/>
  <c r="AF60" i="4"/>
  <c r="BP60" i="4" s="1"/>
  <c r="Q88" i="4"/>
  <c r="BC32" i="4"/>
  <c r="R32" i="4"/>
  <c r="Y88" i="4"/>
  <c r="BK88" i="3"/>
  <c r="S31" i="3"/>
  <c r="AG31" i="3"/>
  <c r="BS31" i="3" s="1"/>
  <c r="AW32" i="3"/>
  <c r="BD88" i="3"/>
  <c r="BK32" i="3"/>
  <c r="Z31" i="3"/>
  <c r="AF31" i="3"/>
  <c r="R31" i="3"/>
  <c r="AF88" i="3"/>
  <c r="Z88" i="3"/>
  <c r="AV88" i="3"/>
  <c r="Y31" i="3"/>
  <c r="O32" i="3"/>
  <c r="X32" i="3"/>
  <c r="Q32" i="3"/>
  <c r="R32" i="3" s="1"/>
  <c r="AC32" i="3"/>
  <c r="V32" i="3"/>
  <c r="AD32" i="3"/>
  <c r="AE32" i="3"/>
  <c r="W32" i="3"/>
  <c r="L32" i="3"/>
  <c r="P32" i="3"/>
  <c r="K32" i="3"/>
  <c r="BD32" i="3"/>
  <c r="BQ60" i="3"/>
  <c r="BV60" i="3" s="1"/>
  <c r="BQ31" i="3"/>
  <c r="BJ88" i="3"/>
  <c r="Y88" i="3"/>
  <c r="S88" i="3"/>
  <c r="BC88" i="3"/>
  <c r="AG88" i="3"/>
  <c r="BS88" i="3" s="1"/>
  <c r="AW88" i="3"/>
  <c r="AV32" i="3"/>
  <c r="BJ32" i="3"/>
  <c r="BV31" i="3" l="1"/>
  <c r="BO32" i="5"/>
  <c r="BS32" i="5" s="1"/>
  <c r="BT60" i="5"/>
  <c r="BP32" i="4"/>
  <c r="BN32" i="4"/>
  <c r="BS60" i="4"/>
  <c r="Z32" i="3"/>
  <c r="BQ88" i="3"/>
  <c r="BU88" i="3" s="1"/>
  <c r="Y32" i="3"/>
  <c r="AG32" i="3"/>
  <c r="BS32" i="3" s="1"/>
  <c r="S32" i="3"/>
  <c r="BQ32" i="3" s="1"/>
  <c r="AF32" i="3"/>
  <c r="BV32" i="3" l="1"/>
  <c r="BV88" i="3"/>
  <c r="BT32" i="5"/>
  <c r="BS32" i="4"/>
</calcChain>
</file>

<file path=xl/sharedStrings.xml><?xml version="1.0" encoding="utf-8"?>
<sst xmlns="http://schemas.openxmlformats.org/spreadsheetml/2006/main" count="1163" uniqueCount="64">
  <si>
    <t>Object position</t>
  </si>
  <si>
    <t>v=2.0 [m/s]</t>
  </si>
  <si>
    <t>v=1.0 [m/s]</t>
  </si>
  <si>
    <t>Reconstructed position</t>
  </si>
  <si>
    <t>.</t>
  </si>
  <si>
    <t>Ks</t>
  </si>
  <si>
    <t>Kw</t>
  </si>
  <si>
    <t>Dc</t>
  </si>
  <si>
    <t>Camera separation</t>
  </si>
  <si>
    <t>Eye separation</t>
  </si>
  <si>
    <t>Eye/Camera ratio (Ks)</t>
  </si>
  <si>
    <t>Convergence Distance (Dc)</t>
  </si>
  <si>
    <t>Screen FOV</t>
  </si>
  <si>
    <t>Camera FOV</t>
  </si>
  <si>
    <t>Obj0</t>
  </si>
  <si>
    <t>Obj1</t>
  </si>
  <si>
    <t>Obj2</t>
  </si>
  <si>
    <t>Obj3</t>
  </si>
  <si>
    <t>Obj4</t>
  </si>
  <si>
    <t>Obj5</t>
  </si>
  <si>
    <t>Obj6</t>
  </si>
  <si>
    <t>Obj7</t>
  </si>
  <si>
    <t>Obj8</t>
  </si>
  <si>
    <t>Obj9</t>
  </si>
  <si>
    <t>Obj10</t>
  </si>
  <si>
    <t>Obj11</t>
  </si>
  <si>
    <t>Obj12</t>
  </si>
  <si>
    <t>Obj13</t>
  </si>
  <si>
    <t>Obj14</t>
  </si>
  <si>
    <t>Obj15</t>
  </si>
  <si>
    <t>Obj16</t>
  </si>
  <si>
    <t>Obj17</t>
  </si>
  <si>
    <t>Obj18</t>
  </si>
  <si>
    <t>Obj19</t>
  </si>
  <si>
    <t>Obj20</t>
  </si>
  <si>
    <t>Obj21</t>
  </si>
  <si>
    <t>Xo</t>
  </si>
  <si>
    <t>Yo</t>
  </si>
  <si>
    <t>Zo</t>
  </si>
  <si>
    <t>Xp</t>
  </si>
  <si>
    <t>Yp</t>
  </si>
  <si>
    <t>Zp</t>
  </si>
  <si>
    <t>Parameters</t>
  </si>
  <si>
    <t>t=0.1sec</t>
  </si>
  <si>
    <t>v=3.0 [m/s]</t>
  </si>
  <si>
    <t>Ecc</t>
  </si>
  <si>
    <t>t=0.0sec</t>
  </si>
  <si>
    <t>Dist</t>
  </si>
  <si>
    <t>Ks=1</t>
  </si>
  <si>
    <t>Ks&lt;1</t>
  </si>
  <si>
    <t>Ks&gt;1</t>
  </si>
  <si>
    <t>Speed</t>
  </si>
  <si>
    <t>Distortion Error</t>
  </si>
  <si>
    <t>Screen/Conv. Ratio (Kd)</t>
  </si>
  <si>
    <t>Screen Distance (Ds)</t>
  </si>
  <si>
    <t>Kd=1</t>
  </si>
  <si>
    <t>Kd&lt;1</t>
  </si>
  <si>
    <t>Kd&gt;1</t>
  </si>
  <si>
    <t>Kd</t>
  </si>
  <si>
    <t>Ds</t>
  </si>
  <si>
    <t>Kw=1</t>
  </si>
  <si>
    <t>Kw&lt;1</t>
  </si>
  <si>
    <t>Kw&gt;1</t>
  </si>
  <si>
    <t>Screen/Cam ratio (Kw)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</si>
</sst>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2" fillId="4" borderId="9" applyNumberFormat="0" applyFont="0" applyAlignment="0" applyProtection="0"/>
    <xf numFmtId="0" fontId="7" fillId="7" borderId="10" applyNumberFormat="0" applyAlignment="0" applyProtection="0"/>
  </cellStyleXfs>
  <cellXfs count="118">
    <xf numFmtId="0" fontId="0" fillId="0" borderId="0" xfId="0"/>
    <xf numFmtId="0" fontId="0" fillId="0" borderId="2" xfId="0" applyBorder="1"/>
    <xf numFmtId="2" fontId="0" fillId="0" borderId="2" xfId="0" applyNumberFormat="1" applyBorder="1"/>
    <xf numFmtId="0" fontId="0" fillId="0" borderId="2" xfId="0" applyBorder="1" applyAlignment="1">
      <alignment wrapText="1"/>
    </xf>
    <xf numFmtId="0" fontId="0" fillId="4" borderId="2" xfId="3" applyFont="1" applyBorder="1" applyAlignment="1">
      <alignment wrapText="1"/>
    </xf>
    <xf numFmtId="2" fontId="0" fillId="5" borderId="2" xfId="0" applyNumberFormat="1" applyFill="1" applyBorder="1"/>
    <xf numFmtId="2" fontId="0" fillId="0" borderId="0" xfId="0" applyNumberFormat="1"/>
    <xf numFmtId="2" fontId="0" fillId="0" borderId="5" xfId="0" applyNumberFormat="1" applyBorder="1"/>
    <xf numFmtId="2" fontId="0" fillId="6" borderId="2" xfId="0" applyNumberFormat="1" applyFill="1" applyBorder="1"/>
    <xf numFmtId="2" fontId="4" fillId="6" borderId="4" xfId="0" applyNumberFormat="1" applyFont="1" applyFill="1" applyBorder="1"/>
    <xf numFmtId="2" fontId="0" fillId="0" borderId="16" xfId="0" applyNumberFormat="1" applyBorder="1"/>
    <xf numFmtId="2" fontId="0" fillId="5" borderId="18" xfId="0" applyNumberFormat="1" applyFill="1" applyBorder="1"/>
    <xf numFmtId="2" fontId="4" fillId="6" borderId="16" xfId="0" applyNumberFormat="1" applyFont="1" applyFill="1" applyBorder="1"/>
    <xf numFmtId="2" fontId="0" fillId="0" borderId="25" xfId="0" applyNumberFormat="1" applyBorder="1"/>
    <xf numFmtId="2" fontId="0" fillId="0" borderId="24" xfId="0" applyNumberFormat="1" applyBorder="1"/>
    <xf numFmtId="2" fontId="0" fillId="0" borderId="26" xfId="0" applyNumberFormat="1" applyBorder="1"/>
    <xf numFmtId="2" fontId="0" fillId="0" borderId="28" xfId="0" applyNumberFormat="1" applyBorder="1"/>
    <xf numFmtId="2" fontId="0" fillId="0" borderId="6" xfId="0" applyNumberFormat="1" applyBorder="1"/>
    <xf numFmtId="2" fontId="0" fillId="5" borderId="29" xfId="0" applyNumberFormat="1" applyFill="1" applyBorder="1"/>
    <xf numFmtId="2" fontId="4" fillId="6" borderId="28" xfId="0" applyNumberFormat="1" applyFont="1" applyFill="1" applyBorder="1"/>
    <xf numFmtId="2" fontId="0" fillId="6" borderId="6" xfId="0" applyNumberFormat="1" applyFill="1" applyBorder="1"/>
    <xf numFmtId="164" fontId="0" fillId="0" borderId="0" xfId="0" applyNumberFormat="1"/>
    <xf numFmtId="164" fontId="4" fillId="0" borderId="19" xfId="0" applyNumberFormat="1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164" fontId="4" fillId="6" borderId="19" xfId="0" applyNumberFormat="1" applyFont="1" applyFill="1" applyBorder="1" applyAlignment="1">
      <alignment horizontal="center"/>
    </xf>
    <xf numFmtId="164" fontId="4" fillId="6" borderId="33" xfId="0" applyNumberFormat="1" applyFont="1" applyFill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164" fontId="4" fillId="0" borderId="0" xfId="0" applyNumberFormat="1" applyFont="1"/>
    <xf numFmtId="2" fontId="0" fillId="5" borderId="5" xfId="0" applyNumberFormat="1" applyFill="1" applyBorder="1"/>
    <xf numFmtId="2" fontId="0" fillId="5" borderId="12" xfId="0" applyNumberFormat="1" applyFill="1" applyBorder="1"/>
    <xf numFmtId="2" fontId="0" fillId="5" borderId="17" xfId="0" applyNumberFormat="1" applyFill="1" applyBorder="1"/>
    <xf numFmtId="2" fontId="0" fillId="5" borderId="3" xfId="0" applyNumberFormat="1" applyFill="1" applyBorder="1"/>
    <xf numFmtId="2" fontId="4" fillId="6" borderId="36" xfId="0" applyNumberFormat="1" applyFont="1" applyFill="1" applyBorder="1"/>
    <xf numFmtId="2" fontId="0" fillId="6" borderId="5" xfId="0" applyNumberFormat="1" applyFill="1" applyBorder="1"/>
    <xf numFmtId="2" fontId="4" fillId="6" borderId="35" xfId="0" applyNumberFormat="1" applyFont="1" applyFill="1" applyBorder="1"/>
    <xf numFmtId="2" fontId="0" fillId="5" borderId="6" xfId="0" applyNumberFormat="1" applyFill="1" applyBorder="1"/>
    <xf numFmtId="2" fontId="0" fillId="5" borderId="8" xfId="0" applyNumberFormat="1" applyFill="1" applyBorder="1"/>
    <xf numFmtId="2" fontId="4" fillId="6" borderId="7" xfId="0" applyNumberFormat="1" applyFont="1" applyFill="1" applyBorder="1"/>
    <xf numFmtId="2" fontId="0" fillId="5" borderId="47" xfId="0" applyNumberFormat="1" applyFill="1" applyBorder="1"/>
    <xf numFmtId="2" fontId="0" fillId="5" borderId="25" xfId="0" applyNumberFormat="1" applyFill="1" applyBorder="1"/>
    <xf numFmtId="2" fontId="0" fillId="5" borderId="50" xfId="0" applyNumberFormat="1" applyFill="1" applyBorder="1"/>
    <xf numFmtId="2" fontId="0" fillId="5" borderId="51" xfId="0" applyNumberFormat="1" applyFill="1" applyBorder="1"/>
    <xf numFmtId="2" fontId="0" fillId="5" borderId="52" xfId="0" applyNumberFormat="1" applyFill="1" applyBorder="1"/>
    <xf numFmtId="2" fontId="0" fillId="5" borderId="49" xfId="0" applyNumberFormat="1" applyFill="1" applyBorder="1"/>
    <xf numFmtId="2" fontId="0" fillId="5" borderId="24" xfId="0" applyNumberFormat="1" applyFill="1" applyBorder="1"/>
    <xf numFmtId="2" fontId="0" fillId="5" borderId="48" xfId="0" applyNumberFormat="1" applyFill="1" applyBorder="1"/>
    <xf numFmtId="0" fontId="4" fillId="0" borderId="0" xfId="0" applyFont="1"/>
    <xf numFmtId="164" fontId="6" fillId="3" borderId="11" xfId="2" applyNumberFormat="1" applyFont="1" applyBorder="1"/>
    <xf numFmtId="2" fontId="0" fillId="0" borderId="36" xfId="0" applyNumberFormat="1" applyBorder="1"/>
    <xf numFmtId="2" fontId="0" fillId="5" borderId="53" xfId="0" applyNumberFormat="1" applyFill="1" applyBorder="1"/>
    <xf numFmtId="2" fontId="0" fillId="8" borderId="37" xfId="0" applyNumberFormat="1" applyFill="1" applyBorder="1"/>
    <xf numFmtId="2" fontId="0" fillId="8" borderId="11" xfId="0" applyNumberFormat="1" applyFill="1" applyBorder="1"/>
    <xf numFmtId="2" fontId="0" fillId="8" borderId="42" xfId="0" applyNumberFormat="1" applyFill="1" applyBorder="1"/>
    <xf numFmtId="2" fontId="7" fillId="7" borderId="10" xfId="4" applyNumberFormat="1"/>
    <xf numFmtId="164" fontId="7" fillId="7" borderId="10" xfId="4" applyNumberFormat="1"/>
    <xf numFmtId="0" fontId="7" fillId="7" borderId="10" xfId="4"/>
    <xf numFmtId="2" fontId="0" fillId="9" borderId="55" xfId="0" applyNumberFormat="1" applyFill="1" applyBorder="1"/>
    <xf numFmtId="2" fontId="0" fillId="9" borderId="54" xfId="0" applyNumberFormat="1" applyFill="1" applyBorder="1"/>
    <xf numFmtId="2" fontId="0" fillId="9" borderId="27" xfId="0" applyNumberFormat="1" applyFill="1" applyBorder="1"/>
    <xf numFmtId="2" fontId="0" fillId="9" borderId="30" xfId="0" applyNumberFormat="1" applyFill="1" applyBorder="1"/>
    <xf numFmtId="2" fontId="0" fillId="6" borderId="35" xfId="0" applyNumberFormat="1" applyFill="1" applyBorder="1"/>
    <xf numFmtId="2" fontId="0" fillId="6" borderId="4" xfId="0" applyNumberFormat="1" applyFill="1" applyBorder="1"/>
    <xf numFmtId="2" fontId="0" fillId="6" borderId="7" xfId="0" applyNumberFormat="1" applyFill="1" applyBorder="1"/>
    <xf numFmtId="164" fontId="4" fillId="6" borderId="28" xfId="0" applyNumberFormat="1" applyFont="1" applyFill="1" applyBorder="1" applyAlignment="1">
      <alignment horizontal="center"/>
    </xf>
    <xf numFmtId="164" fontId="4" fillId="6" borderId="7" xfId="0" applyNumberFormat="1" applyFont="1" applyFill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2" fontId="0" fillId="6" borderId="12" xfId="0" applyNumberFormat="1" applyFill="1" applyBorder="1"/>
    <xf numFmtId="2" fontId="0" fillId="6" borderId="3" xfId="0" applyNumberFormat="1" applyFill="1" applyBorder="1"/>
    <xf numFmtId="2" fontId="0" fillId="6" borderId="8" xfId="0" applyNumberFormat="1" applyFill="1" applyBorder="1"/>
    <xf numFmtId="2" fontId="0" fillId="5" borderId="35" xfId="0" applyNumberFormat="1" applyFill="1" applyBorder="1"/>
    <xf numFmtId="2" fontId="0" fillId="5" borderId="4" xfId="0" applyNumberFormat="1" applyFill="1" applyBorder="1"/>
    <xf numFmtId="2" fontId="0" fillId="5" borderId="7" xfId="0" applyNumberFormat="1" applyFill="1" applyBorder="1"/>
    <xf numFmtId="2" fontId="0" fillId="10" borderId="2" xfId="0" applyNumberFormat="1" applyFill="1" applyBorder="1"/>
    <xf numFmtId="2" fontId="0" fillId="10" borderId="5" xfId="0" applyNumberFormat="1" applyFill="1" applyBorder="1"/>
    <xf numFmtId="2" fontId="0" fillId="0" borderId="48" xfId="0" applyNumberFormat="1" applyBorder="1"/>
    <xf numFmtId="2" fontId="0" fillId="10" borderId="6" xfId="0" applyNumberFormat="1" applyFill="1" applyBorder="1"/>
    <xf numFmtId="2" fontId="0" fillId="8" borderId="38" xfId="0" applyNumberFormat="1" applyFill="1" applyBorder="1"/>
    <xf numFmtId="2" fontId="0" fillId="8" borderId="39" xfId="0" applyNumberFormat="1" applyFill="1" applyBorder="1"/>
    <xf numFmtId="2" fontId="0" fillId="8" borderId="45" xfId="0" applyNumberFormat="1" applyFill="1" applyBorder="1"/>
    <xf numFmtId="2" fontId="4" fillId="8" borderId="38" xfId="0" applyNumberFormat="1" applyFont="1" applyFill="1" applyBorder="1"/>
    <xf numFmtId="2" fontId="0" fillId="8" borderId="44" xfId="0" applyNumberFormat="1" applyFill="1" applyBorder="1"/>
    <xf numFmtId="2" fontId="0" fillId="8" borderId="41" xfId="0" applyNumberFormat="1" applyFill="1" applyBorder="1"/>
    <xf numFmtId="2" fontId="0" fillId="8" borderId="40" xfId="0" applyNumberFormat="1" applyFill="1" applyBorder="1"/>
    <xf numFmtId="2" fontId="4" fillId="8" borderId="44" xfId="0" applyNumberFormat="1" applyFont="1" applyFill="1" applyBorder="1"/>
    <xf numFmtId="2" fontId="0" fillId="8" borderId="30" xfId="0" applyNumberFormat="1" applyFill="1" applyBorder="1"/>
    <xf numFmtId="0" fontId="0" fillId="8" borderId="0" xfId="0" applyFill="1"/>
    <xf numFmtId="2" fontId="0" fillId="8" borderId="55" xfId="0" applyNumberFormat="1" applyFill="1" applyBorder="1"/>
    <xf numFmtId="2" fontId="0" fillId="8" borderId="13" xfId="0" applyNumberFormat="1" applyFill="1" applyBorder="1"/>
    <xf numFmtId="2" fontId="0" fillId="8" borderId="23" xfId="0" applyNumberFormat="1" applyFill="1" applyBorder="1"/>
    <xf numFmtId="2" fontId="0" fillId="8" borderId="46" xfId="0" applyNumberFormat="1" applyFill="1" applyBorder="1"/>
    <xf numFmtId="2" fontId="0" fillId="8" borderId="34" xfId="0" applyNumberFormat="1" applyFill="1" applyBorder="1"/>
    <xf numFmtId="2" fontId="5" fillId="2" borderId="23" xfId="1" applyNumberFormat="1" applyFont="1" applyBorder="1" applyAlignment="1">
      <alignment horizontal="center" vertical="center"/>
    </xf>
    <xf numFmtId="2" fontId="5" fillId="2" borderId="26" xfId="1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5" borderId="31" xfId="0" applyNumberFormat="1" applyFont="1" applyFill="1" applyBorder="1" applyAlignment="1">
      <alignment horizontal="center" vertical="center"/>
    </xf>
    <xf numFmtId="164" fontId="4" fillId="5" borderId="20" xfId="0" applyNumberFormat="1" applyFont="1" applyFill="1" applyBorder="1" applyAlignment="1">
      <alignment horizontal="center"/>
    </xf>
    <xf numFmtId="164" fontId="4" fillId="6" borderId="13" xfId="0" applyNumberFormat="1" applyFont="1" applyFill="1" applyBorder="1" applyAlignment="1">
      <alignment horizontal="center" vertical="center"/>
    </xf>
    <xf numFmtId="164" fontId="4" fillId="6" borderId="15" xfId="0" applyNumberFormat="1" applyFont="1" applyFill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5" borderId="22" xfId="0" applyNumberFormat="1" applyFont="1" applyFill="1" applyBorder="1" applyAlignment="1">
      <alignment horizontal="center" vertical="center"/>
    </xf>
    <xf numFmtId="164" fontId="4" fillId="5" borderId="43" xfId="0" applyNumberFormat="1" applyFont="1" applyFill="1" applyBorder="1" applyAlignment="1">
      <alignment horizontal="center"/>
    </xf>
    <xf numFmtId="164" fontId="4" fillId="5" borderId="32" xfId="0" applyNumberFormat="1" applyFont="1" applyFill="1" applyBorder="1" applyAlignment="1">
      <alignment horizontal="center" vertical="center"/>
    </xf>
    <xf numFmtId="164" fontId="4" fillId="5" borderId="21" xfId="0" applyNumberFormat="1" applyFont="1" applyFill="1" applyBorder="1" applyAlignment="1">
      <alignment horizontal="center"/>
    </xf>
    <xf numFmtId="164" fontId="4" fillId="6" borderId="14" xfId="0" applyNumberFormat="1" applyFont="1" applyFill="1" applyBorder="1" applyAlignment="1">
      <alignment horizontal="center" vertical="center"/>
    </xf>
    <xf numFmtId="164" fontId="4" fillId="5" borderId="23" xfId="0" applyNumberFormat="1" applyFont="1" applyFill="1" applyBorder="1" applyAlignment="1">
      <alignment horizontal="center" vertical="center"/>
    </xf>
    <xf numFmtId="164" fontId="4" fillId="5" borderId="48" xfId="0" applyNumberFormat="1" applyFont="1" applyFill="1" applyBorder="1" applyAlignment="1">
      <alignment horizontal="center"/>
    </xf>
    <xf numFmtId="164" fontId="4" fillId="5" borderId="46" xfId="0" applyNumberFormat="1" applyFont="1" applyFill="1" applyBorder="1" applyAlignment="1">
      <alignment horizontal="center" vertical="center"/>
    </xf>
    <xf numFmtId="164" fontId="4" fillId="5" borderId="49" xfId="0" applyNumberFormat="1" applyFont="1" applyFill="1" applyBorder="1" applyAlignment="1">
      <alignment horizontal="center"/>
    </xf>
    <xf numFmtId="164" fontId="4" fillId="5" borderId="29" xfId="0" applyNumberFormat="1" applyFont="1" applyFill="1" applyBorder="1" applyAlignment="1">
      <alignment horizontal="center"/>
    </xf>
    <xf numFmtId="164" fontId="4" fillId="9" borderId="23" xfId="0" applyNumberFormat="1" applyFont="1" applyFill="1" applyBorder="1" applyAlignment="1">
      <alignment horizontal="center" vertical="center"/>
    </xf>
    <xf numFmtId="164" fontId="4" fillId="9" borderId="26" xfId="0" applyNumberFormat="1" applyFont="1" applyFill="1" applyBorder="1" applyAlignment="1">
      <alignment horizontal="center"/>
    </xf>
    <xf numFmtId="164" fontId="4" fillId="9" borderId="32" xfId="0" applyNumberFormat="1" applyFont="1" applyFill="1" applyBorder="1" applyAlignment="1">
      <alignment horizontal="center" vertical="center"/>
    </xf>
    <xf numFmtId="164" fontId="4" fillId="9" borderId="29" xfId="0" applyNumberFormat="1" applyFont="1" applyFill="1" applyBorder="1" applyAlignment="1">
      <alignment horizontal="center"/>
    </xf>
    <xf numFmtId="164" fontId="4" fillId="5" borderId="6" xfId="0" applyNumberFormat="1" applyFont="1" applyFill="1" applyBorder="1" applyAlignment="1">
      <alignment horizontal="center"/>
    </xf>
    <xf numFmtId="164" fontId="4" fillId="5" borderId="8" xfId="0" applyNumberFormat="1" applyFont="1" applyFill="1" applyBorder="1" applyAlignment="1">
      <alignment horizontal="center"/>
    </xf>
  </cellXfs>
  <cellStyles count="5">
    <cellStyle name="Check Cell" xfId="4" builtinId="23"/>
    <cellStyle name="Good" xfId="2" builtinId="26"/>
    <cellStyle name="Input" xfId="1" builtinId="20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Object eccen - speed when V=1.0m/s</a:t>
            </a:r>
          </a:p>
        </c:rich>
      </c:tx>
      <c:layout>
        <c:manualLayout>
          <c:xMode val="edge"/>
          <c:yMode val="edge"/>
          <c:x val="0.173087719298245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2748998480453"/>
          <c:y val="0.10390259122021513"/>
          <c:w val="0.79377786987152921"/>
          <c:h val="0.71040669548659363"/>
        </c:manualLayout>
      </c:layout>
      <c:scatterChart>
        <c:scatterStyle val="lineMarker"/>
        <c:varyColors val="0"/>
        <c:ser>
          <c:idx val="1"/>
          <c:order val="0"/>
          <c:tx>
            <c:v>Ks=0.85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'IPD to Cam Separation_Ratio'!$BJ$11:$BJ$32</c:f>
              <c:numCache>
                <c:formatCode>0.00</c:formatCode>
                <c:ptCount val="22"/>
                <c:pt idx="0">
                  <c:v>83.722701510402459</c:v>
                </c:pt>
                <c:pt idx="1">
                  <c:v>42.27368900609374</c:v>
                </c:pt>
                <c:pt idx="2">
                  <c:v>25.46334506187161</c:v>
                </c:pt>
                <c:pt idx="3">
                  <c:v>17.87869659584134</c:v>
                </c:pt>
                <c:pt idx="4">
                  <c:v>13.70696100407981</c:v>
                </c:pt>
                <c:pt idx="5">
                  <c:v>11.093723011557849</c:v>
                </c:pt>
                <c:pt idx="6">
                  <c:v>9.3099401749860373</c:v>
                </c:pt>
                <c:pt idx="7">
                  <c:v>8.0170930736553299</c:v>
                </c:pt>
                <c:pt idx="8">
                  <c:v>7.03794076318467</c:v>
                </c:pt>
                <c:pt idx="9">
                  <c:v>6.2710774495011465</c:v>
                </c:pt>
                <c:pt idx="10">
                  <c:v>5.6544208226407005</c:v>
                </c:pt>
                <c:pt idx="11">
                  <c:v>5.1478848241363027</c:v>
                </c:pt>
                <c:pt idx="12">
                  <c:v>4.7244516971708865</c:v>
                </c:pt>
                <c:pt idx="13">
                  <c:v>4.3652577350279334</c:v>
                </c:pt>
                <c:pt idx="14">
                  <c:v>4.0567378612948799</c:v>
                </c:pt>
                <c:pt idx="15">
                  <c:v>3.7888898778846496</c:v>
                </c:pt>
                <c:pt idx="16">
                  <c:v>3.5541782355320861</c:v>
                </c:pt>
                <c:pt idx="17">
                  <c:v>3.3468186417402097</c:v>
                </c:pt>
                <c:pt idx="18">
                  <c:v>3.1622977521393887</c:v>
                </c:pt>
                <c:pt idx="19">
                  <c:v>2.9970425802836851</c:v>
                </c:pt>
                <c:pt idx="20">
                  <c:v>2.8481879113878947</c:v>
                </c:pt>
                <c:pt idx="21">
                  <c:v>2.7134094450333279</c:v>
                </c:pt>
              </c:numCache>
            </c:numRef>
          </c:xVal>
          <c:yVal>
            <c:numRef>
              <c:f>'IPD to Cam Separation_Ratio'!$BR$11:$BR$32</c:f>
              <c:numCache>
                <c:formatCode>0.00</c:formatCode>
                <c:ptCount val="22"/>
                <c:pt idx="0">
                  <c:v>9.3885138988241135E-2</c:v>
                </c:pt>
                <c:pt idx="1">
                  <c:v>0.71810645914542892</c:v>
                </c:pt>
                <c:pt idx="2">
                  <c:v>0.97151953578926697</c:v>
                </c:pt>
                <c:pt idx="3">
                  <c:v>1.1429579632084641</c:v>
                </c:pt>
                <c:pt idx="4">
                  <c:v>1.3135264236810684</c:v>
                </c:pt>
                <c:pt idx="5">
                  <c:v>1.5070503868433249</c:v>
                </c:pt>
                <c:pt idx="6">
                  <c:v>1.7380305617968439</c:v>
                </c:pt>
                <c:pt idx="7">
                  <c:v>2.0215731274546123</c:v>
                </c:pt>
                <c:pt idx="8">
                  <c:v>2.3774670576221801</c:v>
                </c:pt>
                <c:pt idx="9">
                  <c:v>2.8341139358795431</c:v>
                </c:pt>
                <c:pt idx="10">
                  <c:v>3.4344696956499732</c:v>
                </c:pt>
                <c:pt idx="11">
                  <c:v>4.2465471184562276</c:v>
                </c:pt>
                <c:pt idx="12">
                  <c:v>5.3835631889363356</c:v>
                </c:pt>
                <c:pt idx="13">
                  <c:v>7.0456527858593176</c:v>
                </c:pt>
                <c:pt idx="14">
                  <c:v>9.6143782272176992</c:v>
                </c:pt>
                <c:pt idx="15">
                  <c:v>13.893021204608971</c:v>
                </c:pt>
                <c:pt idx="16">
                  <c:v>21.820456902624272</c:v>
                </c:pt>
                <c:pt idx="17">
                  <c:v>39.127824665775108</c:v>
                </c:pt>
                <c:pt idx="18">
                  <c:v>89.58415762530592</c:v>
                </c:pt>
                <c:pt idx="19">
                  <c:v>378.24853878156659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A3-45D9-8610-6C45D22E9519}"/>
            </c:ext>
          </c:extLst>
        </c:ser>
        <c:ser>
          <c:idx val="0"/>
          <c:order val="1"/>
          <c:tx>
            <c:v>Ks=1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'IPD to Cam Separation_Ratio'!$BJ$11:$BJ$32</c:f>
              <c:numCache>
                <c:formatCode>0.00</c:formatCode>
                <c:ptCount val="22"/>
                <c:pt idx="0">
                  <c:v>83.722701510402459</c:v>
                </c:pt>
                <c:pt idx="1">
                  <c:v>42.27368900609374</c:v>
                </c:pt>
                <c:pt idx="2">
                  <c:v>25.46334506187161</c:v>
                </c:pt>
                <c:pt idx="3">
                  <c:v>17.87869659584134</c:v>
                </c:pt>
                <c:pt idx="4">
                  <c:v>13.70696100407981</c:v>
                </c:pt>
                <c:pt idx="5">
                  <c:v>11.093723011557849</c:v>
                </c:pt>
                <c:pt idx="6">
                  <c:v>9.3099401749860373</c:v>
                </c:pt>
                <c:pt idx="7">
                  <c:v>8.0170930736553299</c:v>
                </c:pt>
                <c:pt idx="8">
                  <c:v>7.03794076318467</c:v>
                </c:pt>
                <c:pt idx="9">
                  <c:v>6.2710774495011465</c:v>
                </c:pt>
                <c:pt idx="10">
                  <c:v>5.6544208226407005</c:v>
                </c:pt>
                <c:pt idx="11">
                  <c:v>5.1478848241363027</c:v>
                </c:pt>
                <c:pt idx="12">
                  <c:v>4.7244516971708865</c:v>
                </c:pt>
                <c:pt idx="13">
                  <c:v>4.3652577350279334</c:v>
                </c:pt>
                <c:pt idx="14">
                  <c:v>4.0567378612948799</c:v>
                </c:pt>
                <c:pt idx="15">
                  <c:v>3.7888898778846496</c:v>
                </c:pt>
                <c:pt idx="16">
                  <c:v>3.5541782355320861</c:v>
                </c:pt>
                <c:pt idx="17">
                  <c:v>3.3468186417402097</c:v>
                </c:pt>
                <c:pt idx="18">
                  <c:v>3.1622977521393887</c:v>
                </c:pt>
                <c:pt idx="19">
                  <c:v>2.9970425802836851</c:v>
                </c:pt>
                <c:pt idx="20">
                  <c:v>2.8481879113878947</c:v>
                </c:pt>
                <c:pt idx="21">
                  <c:v>2.7134094450333279</c:v>
                </c:pt>
              </c:numCache>
            </c:numRef>
          </c:xVal>
          <c:yVal>
            <c:numRef>
              <c:f>'IPD to Cam Separation_Ratio'!$BQ$11:$BQ$32</c:f>
              <c:numCache>
                <c:formatCode>0.00</c:formatCode>
                <c:ptCount val="22"/>
                <c:pt idx="0">
                  <c:v>5.981809892189327E-2</c:v>
                </c:pt>
                <c:pt idx="1">
                  <c:v>0.72393312358755457</c:v>
                </c:pt>
                <c:pt idx="2">
                  <c:v>0.89872692422811706</c:v>
                </c:pt>
                <c:pt idx="3">
                  <c:v>0.95021834812087036</c:v>
                </c:pt>
                <c:pt idx="4">
                  <c:v>0.9708394358417749</c:v>
                </c:pt>
                <c:pt idx="5">
                  <c:v>0.98095070481728719</c:v>
                </c:pt>
                <c:pt idx="6">
                  <c:v>0.98661253912016633</c:v>
                </c:pt>
                <c:pt idx="7">
                  <c:v>0.99008896231865151</c:v>
                </c:pt>
                <c:pt idx="8">
                  <c:v>0.992372127977319</c:v>
                </c:pt>
                <c:pt idx="9">
                  <c:v>0.99395033991239501</c:v>
                </c:pt>
                <c:pt idx="10">
                  <c:v>0.99508596653112846</c:v>
                </c:pt>
                <c:pt idx="11">
                  <c:v>0.99592997971347685</c:v>
                </c:pt>
                <c:pt idx="12">
                  <c:v>0.99657415956844631</c:v>
                </c:pt>
                <c:pt idx="13">
                  <c:v>0.99707687210178975</c:v>
                </c:pt>
                <c:pt idx="14">
                  <c:v>0.99747665523533868</c:v>
                </c:pt>
                <c:pt idx="15">
                  <c:v>0.99779977741865977</c:v>
                </c:pt>
                <c:pt idx="16">
                  <c:v>0.99806463924927868</c:v>
                </c:pt>
                <c:pt idx="17">
                  <c:v>0.99828443865668248</c:v>
                </c:pt>
                <c:pt idx="18">
                  <c:v>0.99846884005035719</c:v>
                </c:pt>
                <c:pt idx="19">
                  <c:v>0.99862505093629039</c:v>
                </c:pt>
                <c:pt idx="20">
                  <c:v>0.99875853461185216</c:v>
                </c:pt>
                <c:pt idx="21">
                  <c:v>0.99887349295396888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A3-45D9-8610-6C45D22E9519}"/>
            </c:ext>
          </c:extLst>
        </c:ser>
        <c:ser>
          <c:idx val="2"/>
          <c:order val="2"/>
          <c:tx>
            <c:v>Ks=1.15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'IPD to Cam Separation_Ratio'!$BJ$11:$BJ$32</c:f>
              <c:numCache>
                <c:formatCode>0.00</c:formatCode>
                <c:ptCount val="22"/>
                <c:pt idx="0">
                  <c:v>83.722701510402459</c:v>
                </c:pt>
                <c:pt idx="1">
                  <c:v>42.27368900609374</c:v>
                </c:pt>
                <c:pt idx="2">
                  <c:v>25.46334506187161</c:v>
                </c:pt>
                <c:pt idx="3">
                  <c:v>17.87869659584134</c:v>
                </c:pt>
                <c:pt idx="4">
                  <c:v>13.70696100407981</c:v>
                </c:pt>
                <c:pt idx="5">
                  <c:v>11.093723011557849</c:v>
                </c:pt>
                <c:pt idx="6">
                  <c:v>9.3099401749860373</c:v>
                </c:pt>
                <c:pt idx="7">
                  <c:v>8.0170930736553299</c:v>
                </c:pt>
                <c:pt idx="8">
                  <c:v>7.03794076318467</c:v>
                </c:pt>
                <c:pt idx="9">
                  <c:v>6.2710774495011465</c:v>
                </c:pt>
                <c:pt idx="10">
                  <c:v>5.6544208226407005</c:v>
                </c:pt>
                <c:pt idx="11">
                  <c:v>5.1478848241363027</c:v>
                </c:pt>
                <c:pt idx="12">
                  <c:v>4.7244516971708865</c:v>
                </c:pt>
                <c:pt idx="13">
                  <c:v>4.3652577350279334</c:v>
                </c:pt>
                <c:pt idx="14">
                  <c:v>4.0567378612948799</c:v>
                </c:pt>
                <c:pt idx="15">
                  <c:v>3.7888898778846496</c:v>
                </c:pt>
                <c:pt idx="16">
                  <c:v>3.5541782355320861</c:v>
                </c:pt>
                <c:pt idx="17">
                  <c:v>3.3468186417402097</c:v>
                </c:pt>
                <c:pt idx="18">
                  <c:v>3.1622977521393887</c:v>
                </c:pt>
                <c:pt idx="19">
                  <c:v>2.9970425802836851</c:v>
                </c:pt>
                <c:pt idx="20">
                  <c:v>2.8481879113878947</c:v>
                </c:pt>
                <c:pt idx="21">
                  <c:v>2.7134094450333279</c:v>
                </c:pt>
              </c:numCache>
            </c:numRef>
          </c:xVal>
          <c:yVal>
            <c:numRef>
              <c:f>'IPD to Cam Separation_Ratio'!$BS$11:$BS$32</c:f>
              <c:numCache>
                <c:formatCode>0.00</c:formatCode>
                <c:ptCount val="22"/>
                <c:pt idx="0">
                  <c:v>9.8212556495980152E-3</c:v>
                </c:pt>
                <c:pt idx="1">
                  <c:v>0.71535483803307098</c:v>
                </c:pt>
                <c:pt idx="2">
                  <c:v>0.82783725258744223</c:v>
                </c:pt>
                <c:pt idx="3">
                  <c:v>0.8060900518827907</c:v>
                </c:pt>
                <c:pt idx="4">
                  <c:v>0.75831495695084961</c:v>
                </c:pt>
                <c:pt idx="5">
                  <c:v>0.70685438356509422</c:v>
                </c:pt>
                <c:pt idx="6">
                  <c:v>0.65748588754362736</c:v>
                </c:pt>
                <c:pt idx="7">
                  <c:v>0.61177687333738184</c:v>
                </c:pt>
                <c:pt idx="8">
                  <c:v>0.56999928175131664</c:v>
                </c:pt>
                <c:pt idx="9">
                  <c:v>0.53198931402372196</c:v>
                </c:pt>
                <c:pt idx="10">
                  <c:v>0.49744171874691823</c:v>
                </c:pt>
                <c:pt idx="11">
                  <c:v>0.46601984966425647</c:v>
                </c:pt>
                <c:pt idx="12">
                  <c:v>0.43739808877969466</c:v>
                </c:pt>
                <c:pt idx="13">
                  <c:v>0.41127735204369742</c:v>
                </c:pt>
                <c:pt idx="14">
                  <c:v>0.38738937438898446</c:v>
                </c:pt>
                <c:pt idx="15">
                  <c:v>0.36549627938997631</c:v>
                </c:pt>
                <c:pt idx="16">
                  <c:v>0.34538826626684838</c:v>
                </c:pt>
                <c:pt idx="17">
                  <c:v>0.32688068119879787</c:v>
                </c:pt>
                <c:pt idx="18">
                  <c:v>0.30981103922181674</c:v>
                </c:pt>
                <c:pt idx="19">
                  <c:v>0.29403623887262142</c:v>
                </c:pt>
                <c:pt idx="20">
                  <c:v>0.27943005930190168</c:v>
                </c:pt>
                <c:pt idx="21">
                  <c:v>0.26588095816926227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1A3-45D9-8610-6C45D22E9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117000"/>
        <c:axId val="303119624"/>
      </c:scatterChart>
      <c:valAx>
        <c:axId val="303117000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Eccentricity [°]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0276612791822075"/>
              <c:y val="0.914616141732283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9624"/>
        <c:crosses val="autoZero"/>
        <c:crossBetween val="midCat"/>
        <c:majorUnit val="10"/>
      </c:valAx>
      <c:valAx>
        <c:axId val="303119624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Speed [m/s]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287194363862411E-3"/>
              <c:y val="0.311301528485409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7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424478519132477"/>
          <c:y val="0.10648094539653133"/>
          <c:w val="0.31663240779113139"/>
          <c:h val="0.2155103314291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Eye/Camera separ. ratio (Ks=1.15)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9764912280701755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02748998480453"/>
          <c:y val="0.10390259122021513"/>
          <c:w val="0.79377786987152921"/>
          <c:h val="0.71040669548659363"/>
        </c:manualLayout>
      </c:layout>
      <c:scatterChart>
        <c:scatterStyle val="lineMarker"/>
        <c:varyColors val="0"/>
        <c:ser>
          <c:idx val="3"/>
          <c:order val="0"/>
          <c:tx>
            <c:v>V=1.0m/s</c:v>
          </c:tx>
          <c:marker>
            <c:symbol val="diamond"/>
            <c:size val="7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xVal>
            <c:numRef>
              <c:f>'IPD to Cam Separation_Ratio'!$BJ$11:$BJ$32</c:f>
              <c:numCache>
                <c:formatCode>0.00</c:formatCode>
                <c:ptCount val="22"/>
                <c:pt idx="0">
                  <c:v>83.722701510402459</c:v>
                </c:pt>
                <c:pt idx="1">
                  <c:v>42.27368900609374</c:v>
                </c:pt>
                <c:pt idx="2">
                  <c:v>25.46334506187161</c:v>
                </c:pt>
                <c:pt idx="3">
                  <c:v>17.87869659584134</c:v>
                </c:pt>
                <c:pt idx="4">
                  <c:v>13.70696100407981</c:v>
                </c:pt>
                <c:pt idx="5">
                  <c:v>11.093723011557849</c:v>
                </c:pt>
                <c:pt idx="6">
                  <c:v>9.3099401749860373</c:v>
                </c:pt>
                <c:pt idx="7">
                  <c:v>8.0170930736553299</c:v>
                </c:pt>
                <c:pt idx="8">
                  <c:v>7.03794076318467</c:v>
                </c:pt>
                <c:pt idx="9">
                  <c:v>6.2710774495011465</c:v>
                </c:pt>
                <c:pt idx="10">
                  <c:v>5.6544208226407005</c:v>
                </c:pt>
                <c:pt idx="11">
                  <c:v>5.1478848241363027</c:v>
                </c:pt>
                <c:pt idx="12">
                  <c:v>4.7244516971708865</c:v>
                </c:pt>
                <c:pt idx="13">
                  <c:v>4.3652577350279334</c:v>
                </c:pt>
                <c:pt idx="14">
                  <c:v>4.0567378612948799</c:v>
                </c:pt>
                <c:pt idx="15">
                  <c:v>3.7888898778846496</c:v>
                </c:pt>
                <c:pt idx="16">
                  <c:v>3.5541782355320861</c:v>
                </c:pt>
                <c:pt idx="17">
                  <c:v>3.3468186417402097</c:v>
                </c:pt>
                <c:pt idx="18">
                  <c:v>3.1622977521393887</c:v>
                </c:pt>
                <c:pt idx="19">
                  <c:v>2.9970425802836851</c:v>
                </c:pt>
                <c:pt idx="20">
                  <c:v>2.8481879113878947</c:v>
                </c:pt>
                <c:pt idx="21">
                  <c:v>2.7134094450333279</c:v>
                </c:pt>
              </c:numCache>
            </c:numRef>
          </c:xVal>
          <c:yVal>
            <c:numRef>
              <c:f>'IPD to Cam Separation_Ratio'!$BS$11:$BS$32</c:f>
              <c:numCache>
                <c:formatCode>0.00</c:formatCode>
                <c:ptCount val="22"/>
                <c:pt idx="0">
                  <c:v>9.8212556495980152E-3</c:v>
                </c:pt>
                <c:pt idx="1">
                  <c:v>0.71535483803307098</c:v>
                </c:pt>
                <c:pt idx="2">
                  <c:v>0.82783725258744223</c:v>
                </c:pt>
                <c:pt idx="3">
                  <c:v>0.8060900518827907</c:v>
                </c:pt>
                <c:pt idx="4">
                  <c:v>0.75831495695084961</c:v>
                </c:pt>
                <c:pt idx="5">
                  <c:v>0.70685438356509422</c:v>
                </c:pt>
                <c:pt idx="6">
                  <c:v>0.65748588754362736</c:v>
                </c:pt>
                <c:pt idx="7">
                  <c:v>0.61177687333738184</c:v>
                </c:pt>
                <c:pt idx="8">
                  <c:v>0.56999928175131664</c:v>
                </c:pt>
                <c:pt idx="9">
                  <c:v>0.53198931402372196</c:v>
                </c:pt>
                <c:pt idx="10">
                  <c:v>0.49744171874691823</c:v>
                </c:pt>
                <c:pt idx="11">
                  <c:v>0.46601984966425647</c:v>
                </c:pt>
                <c:pt idx="12">
                  <c:v>0.43739808877969466</c:v>
                </c:pt>
                <c:pt idx="13">
                  <c:v>0.41127735204369742</c:v>
                </c:pt>
                <c:pt idx="14">
                  <c:v>0.38738937438898446</c:v>
                </c:pt>
                <c:pt idx="15">
                  <c:v>0.36549627938997631</c:v>
                </c:pt>
                <c:pt idx="16">
                  <c:v>0.34538826626684838</c:v>
                </c:pt>
                <c:pt idx="17">
                  <c:v>0.32688068119879787</c:v>
                </c:pt>
                <c:pt idx="18">
                  <c:v>0.30981103922181674</c:v>
                </c:pt>
                <c:pt idx="19">
                  <c:v>0.29403623887262142</c:v>
                </c:pt>
                <c:pt idx="20">
                  <c:v>0.27943005930190168</c:v>
                </c:pt>
                <c:pt idx="21">
                  <c:v>0.26588095816926227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B55-457D-A44D-ECE5A49CC309}"/>
            </c:ext>
          </c:extLst>
        </c:ser>
        <c:ser>
          <c:idx val="4"/>
          <c:order val="1"/>
          <c:tx>
            <c:v>V=2.0m/s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'IPD to Cam Separation_Ratio'!$BJ$39:$BJ$60</c:f>
              <c:numCache>
                <c:formatCode>0.00</c:formatCode>
                <c:ptCount val="22"/>
                <c:pt idx="0">
                  <c:v>78.140220879052023</c:v>
                </c:pt>
                <c:pt idx="1">
                  <c:v>39.805571092265197</c:v>
                </c:pt>
                <c:pt idx="2">
                  <c:v>24.443954780416533</c:v>
                </c:pt>
                <c:pt idx="3">
                  <c:v>17.354024636261322</c:v>
                </c:pt>
                <c:pt idx="4">
                  <c:v>13.392497753751098</c:v>
                </c:pt>
                <c:pt idx="5">
                  <c:v>10.885527054658738</c:v>
                </c:pt>
                <c:pt idx="6">
                  <c:v>9.1623470457217095</c:v>
                </c:pt>
                <c:pt idx="7">
                  <c:v>7.9071627029584581</c:v>
                </c:pt>
                <c:pt idx="8">
                  <c:v>6.9529574681739161</c:v>
                </c:pt>
                <c:pt idx="9">
                  <c:v>6.2034479016918365</c:v>
                </c:pt>
                <c:pt idx="10">
                  <c:v>5.599339336520571</c:v>
                </c:pt>
                <c:pt idx="11">
                  <c:v>5.1021652523581906</c:v>
                </c:pt>
                <c:pt idx="12">
                  <c:v>4.6858998395027029</c:v>
                </c:pt>
                <c:pt idx="13">
                  <c:v>4.3323139831885147</c:v>
                </c:pt>
                <c:pt idx="14">
                  <c:v>4.0282636664851417</c:v>
                </c:pt>
                <c:pt idx="15">
                  <c:v>3.7640348649057187</c:v>
                </c:pt>
                <c:pt idx="16">
                  <c:v>3.5322945838908875</c:v>
                </c:pt>
                <c:pt idx="17">
                  <c:v>3.3274042417265699</c:v>
                </c:pt>
                <c:pt idx="18">
                  <c:v>3.1449574646980216</c:v>
                </c:pt>
                <c:pt idx="19">
                  <c:v>2.9814612199821919</c:v>
                </c:pt>
                <c:pt idx="20">
                  <c:v>2.8341110163065135</c:v>
                </c:pt>
                <c:pt idx="21">
                  <c:v>2.7006293373952883</c:v>
                </c:pt>
              </c:numCache>
            </c:numRef>
          </c:xVal>
          <c:yVal>
            <c:numRef>
              <c:f>'IPD to Cam Separation_Ratio'!$BS$39:$BS$60</c:f>
              <c:numCache>
                <c:formatCode>0.00</c:formatCode>
                <c:ptCount val="22"/>
                <c:pt idx="0">
                  <c:v>0.13139784534776711</c:v>
                </c:pt>
                <c:pt idx="1">
                  <c:v>1.4569474708877062</c:v>
                </c:pt>
                <c:pt idx="2">
                  <c:v>1.656296386903926</c:v>
                </c:pt>
                <c:pt idx="3">
                  <c:v>1.6079484045192682</c:v>
                </c:pt>
                <c:pt idx="4">
                  <c:v>1.5114943929433444</c:v>
                </c:pt>
                <c:pt idx="5">
                  <c:v>1.4086344103191983</c:v>
                </c:pt>
                <c:pt idx="6">
                  <c:v>1.310225914179366</c:v>
                </c:pt>
                <c:pt idx="7">
                  <c:v>1.2191998042037433</c:v>
                </c:pt>
                <c:pt idx="8">
                  <c:v>1.1360324820297496</c:v>
                </c:pt>
                <c:pt idx="9">
                  <c:v>1.0603735753257748</c:v>
                </c:pt>
                <c:pt idx="10">
                  <c:v>0.99160613000434772</c:v>
                </c:pt>
                <c:pt idx="11">
                  <c:v>0.92905668670750785</c:v>
                </c:pt>
                <c:pt idx="12">
                  <c:v>0.87207622901937398</c:v>
                </c:pt>
                <c:pt idx="13">
                  <c:v>0.82006958943734887</c:v>
                </c:pt>
                <c:pt idx="14">
                  <c:v>0.77250334209548299</c:v>
                </c:pt>
                <c:pt idx="15">
                  <c:v>0.7289046626908835</c:v>
                </c:pt>
                <c:pt idx="16">
                  <c:v>0.68885659994098347</c:v>
                </c:pt>
                <c:pt idx="17">
                  <c:v>0.6519921951356622</c:v>
                </c:pt>
                <c:pt idx="18">
                  <c:v>0.61798853775675511</c:v>
                </c:pt>
                <c:pt idx="19">
                  <c:v>0.58656122060019911</c:v>
                </c:pt>
                <c:pt idx="20">
                  <c:v>0.55745936400642293</c:v>
                </c:pt>
                <c:pt idx="21">
                  <c:v>0.53046124128508509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EB55-457D-A44D-ECE5A49CC309}"/>
            </c:ext>
          </c:extLst>
        </c:ser>
        <c:ser>
          <c:idx val="2"/>
          <c:order val="2"/>
          <c:tx>
            <c:v>V=3.0m/s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'IPD to Cam Separation_Ratio'!$BJ$67:$BJ$88</c:f>
              <c:numCache>
                <c:formatCode>0.00</c:formatCode>
                <c:ptCount val="22"/>
                <c:pt idx="0">
                  <c:v>72.776563808868545</c:v>
                </c:pt>
                <c:pt idx="1">
                  <c:v>37.568592028827496</c:v>
                </c:pt>
                <c:pt idx="2">
                  <c:v>23.498565675952097</c:v>
                </c:pt>
                <c:pt idx="3">
                  <c:v>16.858398767738279</c:v>
                </c:pt>
                <c:pt idx="4">
                  <c:v>13.091893064346849</c:v>
                </c:pt>
                <c:pt idx="5">
                  <c:v>10.684912400002718</c:v>
                </c:pt>
                <c:pt idx="6">
                  <c:v>9.0193224313816849</c:v>
                </c:pt>
                <c:pt idx="7">
                  <c:v>7.8001878841816987</c:v>
                </c:pt>
                <c:pt idx="8">
                  <c:v>6.8699923082142584</c:v>
                </c:pt>
                <c:pt idx="9">
                  <c:v>6.1372559492619869</c:v>
                </c:pt>
                <c:pt idx="10">
                  <c:v>5.5453173088620398</c:v>
                </c:pt>
                <c:pt idx="11">
                  <c:v>5.057248532559135</c:v>
                </c:pt>
                <c:pt idx="12">
                  <c:v>4.6479706913870329</c:v>
                </c:pt>
                <c:pt idx="13">
                  <c:v>4.299862820192069</c:v>
                </c:pt>
                <c:pt idx="14">
                  <c:v>4.0001857605131041</c:v>
                </c:pt>
                <c:pt idx="15">
                  <c:v>3.7395033629310719</c:v>
                </c:pt>
                <c:pt idx="16">
                  <c:v>3.5106784302672978</c:v>
                </c:pt>
                <c:pt idx="17">
                  <c:v>3.3082135338720349</c:v>
                </c:pt>
                <c:pt idx="18">
                  <c:v>3.1278061212861559</c:v>
                </c:pt>
                <c:pt idx="19">
                  <c:v>2.9660408899871178</c:v>
                </c:pt>
                <c:pt idx="20">
                  <c:v>2.8201724724484905</c:v>
                </c:pt>
                <c:pt idx="21">
                  <c:v>2.6879689656035737</c:v>
                </c:pt>
              </c:numCache>
            </c:numRef>
          </c:xVal>
          <c:yVal>
            <c:numRef>
              <c:f>'IPD to Cam Separation_Ratio'!$BS$67:$BS$88</c:f>
              <c:numCache>
                <c:formatCode>0.00</c:formatCode>
                <c:ptCount val="22"/>
                <c:pt idx="0">
                  <c:v>0.35800609532222305</c:v>
                </c:pt>
                <c:pt idx="1">
                  <c:v>2.2198475778179638</c:v>
                </c:pt>
                <c:pt idx="2">
                  <c:v>2.4844780194548477</c:v>
                </c:pt>
                <c:pt idx="3">
                  <c:v>2.4053937593030517</c:v>
                </c:pt>
                <c:pt idx="4">
                  <c:v>2.2595199045299097</c:v>
                </c:pt>
                <c:pt idx="5">
                  <c:v>2.1053661608114282</c:v>
                </c:pt>
                <c:pt idx="6">
                  <c:v>1.9582581201230997</c:v>
                </c:pt>
                <c:pt idx="7">
                  <c:v>1.8223083450395716</c:v>
                </c:pt>
                <c:pt idx="8">
                  <c:v>1.6981370967908038</c:v>
                </c:pt>
                <c:pt idx="9">
                  <c:v>1.5851870896978681</c:v>
                </c:pt>
                <c:pt idx="10">
                  <c:v>1.4825241430874225</c:v>
                </c:pt>
                <c:pt idx="11">
                  <c:v>1.3891381763644617</c:v>
                </c:pt>
                <c:pt idx="12">
                  <c:v>1.3040591227251497</c:v>
                </c:pt>
                <c:pt idx="13">
                  <c:v>1.2263987634221252</c:v>
                </c:pt>
                <c:pt idx="14">
                  <c:v>1.1553616069908834</c:v>
                </c:pt>
                <c:pt idx="15">
                  <c:v>1.0902427847560858</c:v>
                </c:pt>
                <c:pt idx="16">
                  <c:v>1.0304208152958516</c:v>
                </c:pt>
                <c:pt idx="17">
                  <c:v>0.97534875411264821</c:v>
                </c:pt>
                <c:pt idx="18">
                  <c:v>0.92454529689046439</c:v>
                </c:pt>
                <c:pt idx="19">
                  <c:v>0.87758650167051755</c:v>
                </c:pt>
                <c:pt idx="20">
                  <c:v>0.83409837031231504</c:v>
                </c:pt>
                <c:pt idx="21">
                  <c:v>0.79375033091004354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B55-457D-A44D-ECE5A49CC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117000"/>
        <c:axId val="303119624"/>
      </c:scatterChart>
      <c:valAx>
        <c:axId val="303117000"/>
        <c:scaling>
          <c:orientation val="maxMin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Eccentricity [°]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0276612791822075"/>
              <c:y val="0.914616141732283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9624"/>
        <c:crosses val="autoZero"/>
        <c:crossBetween val="midCat"/>
        <c:majorUnit val="10"/>
      </c:valAx>
      <c:valAx>
        <c:axId val="303119624"/>
        <c:scaling>
          <c:orientation val="minMax"/>
          <c:max val="5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Speed [m/s]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287194363862411E-3"/>
              <c:y val="0.3113015284854099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70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056057466500898"/>
          <c:y val="0.10648094539653132"/>
          <c:w val="0.31663240779113139"/>
          <c:h val="0.2155103314291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baseline="0"/>
              <a:t>Camera  and eye separation mismatch</a:t>
            </a:r>
            <a:endParaRPr lang="en-US" sz="1400" b="1"/>
          </a:p>
        </c:rich>
      </c:tx>
      <c:layout>
        <c:manualLayout>
          <c:xMode val="edge"/>
          <c:yMode val="edge"/>
          <c:x val="0.15905263157894736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02748998480453"/>
          <c:y val="0.10390259122021513"/>
          <c:w val="0.79377786987152921"/>
          <c:h val="0.71040669548659363"/>
        </c:manualLayout>
      </c:layout>
      <c:scatterChart>
        <c:scatterStyle val="lineMarker"/>
        <c:varyColors val="0"/>
        <c:ser>
          <c:idx val="0"/>
          <c:order val="0"/>
          <c:tx>
            <c:v>V=1.0m/s, Ks=0.85</c:v>
          </c:tx>
          <c:spPr>
            <a:ln>
              <a:solidFill>
                <a:schemeClr val="accent2"/>
              </a:solidFill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'IPD to Cam Separation_Ratio'!$BJ$11:$BJ$32</c:f>
              <c:numCache>
                <c:formatCode>0.00</c:formatCode>
                <c:ptCount val="22"/>
                <c:pt idx="0">
                  <c:v>83.722701510402459</c:v>
                </c:pt>
                <c:pt idx="1">
                  <c:v>42.27368900609374</c:v>
                </c:pt>
                <c:pt idx="2">
                  <c:v>25.46334506187161</c:v>
                </c:pt>
                <c:pt idx="3">
                  <c:v>17.87869659584134</c:v>
                </c:pt>
                <c:pt idx="4">
                  <c:v>13.70696100407981</c:v>
                </c:pt>
                <c:pt idx="5">
                  <c:v>11.093723011557849</c:v>
                </c:pt>
                <c:pt idx="6">
                  <c:v>9.3099401749860373</c:v>
                </c:pt>
                <c:pt idx="7">
                  <c:v>8.0170930736553299</c:v>
                </c:pt>
                <c:pt idx="8">
                  <c:v>7.03794076318467</c:v>
                </c:pt>
                <c:pt idx="9">
                  <c:v>6.2710774495011465</c:v>
                </c:pt>
                <c:pt idx="10">
                  <c:v>5.6544208226407005</c:v>
                </c:pt>
                <c:pt idx="11">
                  <c:v>5.1478848241363027</c:v>
                </c:pt>
                <c:pt idx="12">
                  <c:v>4.7244516971708865</c:v>
                </c:pt>
                <c:pt idx="13">
                  <c:v>4.3652577350279334</c:v>
                </c:pt>
                <c:pt idx="14">
                  <c:v>4.0567378612948799</c:v>
                </c:pt>
                <c:pt idx="15">
                  <c:v>3.7888898778846496</c:v>
                </c:pt>
                <c:pt idx="16">
                  <c:v>3.5541782355320861</c:v>
                </c:pt>
                <c:pt idx="17">
                  <c:v>3.3468186417402097</c:v>
                </c:pt>
                <c:pt idx="18">
                  <c:v>3.1622977521393887</c:v>
                </c:pt>
                <c:pt idx="19">
                  <c:v>2.9970425802836851</c:v>
                </c:pt>
                <c:pt idx="20">
                  <c:v>2.8481879113878947</c:v>
                </c:pt>
                <c:pt idx="21">
                  <c:v>2.7134094450333279</c:v>
                </c:pt>
              </c:numCache>
            </c:numRef>
          </c:xVal>
          <c:yVal>
            <c:numRef>
              <c:f>'IPD to Cam Separation_Ratio'!$BU$11:$BU$32</c:f>
              <c:numCache>
                <c:formatCode>0.00</c:formatCode>
                <c:ptCount val="22"/>
                <c:pt idx="0">
                  <c:v>3.4067040066347865E-2</c:v>
                </c:pt>
                <c:pt idx="1">
                  <c:v>-5.8266644421256508E-3</c:v>
                </c:pt>
                <c:pt idx="2">
                  <c:v>7.2792611561149911E-2</c:v>
                </c:pt>
                <c:pt idx="3">
                  <c:v>0.19273961508759374</c:v>
                </c:pt>
                <c:pt idx="4">
                  <c:v>0.34268698783929352</c:v>
                </c:pt>
                <c:pt idx="5">
                  <c:v>0.52609968202603774</c:v>
                </c:pt>
                <c:pt idx="6">
                  <c:v>0.75141802267667757</c:v>
                </c:pt>
                <c:pt idx="7">
                  <c:v>1.0314841651359608</c:v>
                </c:pt>
                <c:pt idx="8">
                  <c:v>1.3850949296448611</c:v>
                </c:pt>
                <c:pt idx="9">
                  <c:v>1.8401635959671481</c:v>
                </c:pt>
                <c:pt idx="10">
                  <c:v>2.4393837291188447</c:v>
                </c:pt>
                <c:pt idx="11">
                  <c:v>3.2506171387427507</c:v>
                </c:pt>
                <c:pt idx="12">
                  <c:v>4.3869890293678893</c:v>
                </c:pt>
                <c:pt idx="13">
                  <c:v>6.0485759137575279</c:v>
                </c:pt>
                <c:pt idx="14">
                  <c:v>8.6169015719823605</c:v>
                </c:pt>
                <c:pt idx="15">
                  <c:v>12.895221427190311</c:v>
                </c:pt>
                <c:pt idx="16">
                  <c:v>20.822392263374994</c:v>
                </c:pt>
                <c:pt idx="17">
                  <c:v>38.129540227118426</c:v>
                </c:pt>
                <c:pt idx="18">
                  <c:v>88.58568878525557</c:v>
                </c:pt>
                <c:pt idx="19">
                  <c:v>377.24991373063028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741-4494-9135-135E101C3336}"/>
            </c:ext>
          </c:extLst>
        </c:ser>
        <c:ser>
          <c:idx val="4"/>
          <c:order val="1"/>
          <c:tx>
            <c:v>V=2.0m/s, Ks=0.85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'IPD to Cam Separation_Ratio'!$BJ$39:$BJ$60</c:f>
              <c:numCache>
                <c:formatCode>0.00</c:formatCode>
                <c:ptCount val="22"/>
                <c:pt idx="0">
                  <c:v>78.140220879052023</c:v>
                </c:pt>
                <c:pt idx="1">
                  <c:v>39.805571092265197</c:v>
                </c:pt>
                <c:pt idx="2">
                  <c:v>24.443954780416533</c:v>
                </c:pt>
                <c:pt idx="3">
                  <c:v>17.354024636261322</c:v>
                </c:pt>
                <c:pt idx="4">
                  <c:v>13.392497753751098</c:v>
                </c:pt>
                <c:pt idx="5">
                  <c:v>10.885527054658738</c:v>
                </c:pt>
                <c:pt idx="6">
                  <c:v>9.1623470457217095</c:v>
                </c:pt>
                <c:pt idx="7">
                  <c:v>7.9071627029584581</c:v>
                </c:pt>
                <c:pt idx="8">
                  <c:v>6.9529574681739161</c:v>
                </c:pt>
                <c:pt idx="9">
                  <c:v>6.2034479016918365</c:v>
                </c:pt>
                <c:pt idx="10">
                  <c:v>5.599339336520571</c:v>
                </c:pt>
                <c:pt idx="11">
                  <c:v>5.1021652523581906</c:v>
                </c:pt>
                <c:pt idx="12">
                  <c:v>4.6858998395027029</c:v>
                </c:pt>
                <c:pt idx="13">
                  <c:v>4.3323139831885147</c:v>
                </c:pt>
                <c:pt idx="14">
                  <c:v>4.0282636664851417</c:v>
                </c:pt>
                <c:pt idx="15">
                  <c:v>3.7640348649057187</c:v>
                </c:pt>
                <c:pt idx="16">
                  <c:v>3.5322945838908875</c:v>
                </c:pt>
                <c:pt idx="17">
                  <c:v>3.3274042417265699</c:v>
                </c:pt>
                <c:pt idx="18">
                  <c:v>3.1449574646980216</c:v>
                </c:pt>
                <c:pt idx="19">
                  <c:v>2.9814612199821919</c:v>
                </c:pt>
                <c:pt idx="20">
                  <c:v>2.8341110163065135</c:v>
                </c:pt>
                <c:pt idx="21">
                  <c:v>2.7006293373952883</c:v>
                </c:pt>
              </c:numCache>
            </c:numRef>
          </c:xVal>
          <c:yVal>
            <c:numRef>
              <c:f>'IPD to Cam Separation_Ratio'!$BU$39:$BU$60</c:f>
              <c:numCache>
                <c:formatCode>0.00</c:formatCode>
                <c:ptCount val="22"/>
                <c:pt idx="0">
                  <c:v>5.5268943903765688E-2</c:v>
                </c:pt>
                <c:pt idx="1">
                  <c:v>-6.9338700440391143E-3</c:v>
                </c:pt>
                <c:pt idx="2">
                  <c:v>0.15614349549138762</c:v>
                </c:pt>
                <c:pt idx="3">
                  <c:v>0.39912034795809515</c:v>
                </c:pt>
                <c:pt idx="4">
                  <c:v>0.70210199334433732</c:v>
                </c:pt>
                <c:pt idx="5">
                  <c:v>1.0726708418912967</c:v>
                </c:pt>
                <c:pt idx="6">
                  <c:v>1.5281230949348412</c:v>
                </c:pt>
                <c:pt idx="7">
                  <c:v>2.0946444432526157</c:v>
                </c:pt>
                <c:pt idx="8">
                  <c:v>2.8105669840993741</c:v>
                </c:pt>
                <c:pt idx="9">
                  <c:v>3.7328856132493016</c:v>
                </c:pt>
                <c:pt idx="10">
                  <c:v>4.9489289560692917</c:v>
                </c:pt>
                <c:pt idx="11">
                  <c:v>6.597814029956659</c:v>
                </c:pt>
                <c:pt idx="12">
                  <c:v>8.912084047575366</c:v>
                </c:pt>
                <c:pt idx="13">
                  <c:v>12.304443057542152</c:v>
                </c:pt>
                <c:pt idx="14">
                  <c:v>17.565401800845351</c:v>
                </c:pt>
                <c:pt idx="15">
                  <c:v>26.36939208041893</c:v>
                </c:pt>
                <c:pt idx="16">
                  <c:v>42.79331238698056</c:v>
                </c:pt>
                <c:pt idx="17">
                  <c:v>79.054025982866023</c:v>
                </c:pt>
                <c:pt idx="18">
                  <c:v>187.12531462526883</c:v>
                </c:pt>
                <c:pt idx="19">
                  <c:v>849.06225159327187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741-4494-9135-135E101C3336}"/>
            </c:ext>
          </c:extLst>
        </c:ser>
        <c:ser>
          <c:idx val="1"/>
          <c:order val="2"/>
          <c:tx>
            <c:v>V=3.0m/s, Ks=0.85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'IPD to Cam Separation_Ratio'!$BJ$67:$BJ$88</c:f>
              <c:numCache>
                <c:formatCode>0.00</c:formatCode>
                <c:ptCount val="22"/>
                <c:pt idx="0">
                  <c:v>72.776563808868545</c:v>
                </c:pt>
                <c:pt idx="1">
                  <c:v>37.568592028827496</c:v>
                </c:pt>
                <c:pt idx="2">
                  <c:v>23.498565675952097</c:v>
                </c:pt>
                <c:pt idx="3">
                  <c:v>16.858398767738279</c:v>
                </c:pt>
                <c:pt idx="4">
                  <c:v>13.091893064346849</c:v>
                </c:pt>
                <c:pt idx="5">
                  <c:v>10.684912400002718</c:v>
                </c:pt>
                <c:pt idx="6">
                  <c:v>9.0193224313816849</c:v>
                </c:pt>
                <c:pt idx="7">
                  <c:v>7.8001878841816987</c:v>
                </c:pt>
                <c:pt idx="8">
                  <c:v>6.8699923082142584</c:v>
                </c:pt>
                <c:pt idx="9">
                  <c:v>6.1372559492619869</c:v>
                </c:pt>
                <c:pt idx="10">
                  <c:v>5.5453173088620398</c:v>
                </c:pt>
                <c:pt idx="11">
                  <c:v>5.057248532559135</c:v>
                </c:pt>
                <c:pt idx="12">
                  <c:v>4.6479706913870329</c:v>
                </c:pt>
                <c:pt idx="13">
                  <c:v>4.299862820192069</c:v>
                </c:pt>
                <c:pt idx="14">
                  <c:v>4.0001857605131041</c:v>
                </c:pt>
                <c:pt idx="15">
                  <c:v>3.7395033629310719</c:v>
                </c:pt>
                <c:pt idx="16">
                  <c:v>3.5106784302672978</c:v>
                </c:pt>
                <c:pt idx="17">
                  <c:v>3.3082135338720349</c:v>
                </c:pt>
                <c:pt idx="18">
                  <c:v>3.1278061212861559</c:v>
                </c:pt>
                <c:pt idx="19">
                  <c:v>2.9660408899871178</c:v>
                </c:pt>
                <c:pt idx="20">
                  <c:v>2.8201724724484905</c:v>
                </c:pt>
                <c:pt idx="21">
                  <c:v>2.6879689656035737</c:v>
                </c:pt>
              </c:numCache>
            </c:numRef>
          </c:xVal>
          <c:yVal>
            <c:numRef>
              <c:f>'IPD to Cam Separation_Ratio'!$BU$67:$BU$88</c:f>
              <c:numCache>
                <c:formatCode>0.00</c:formatCode>
                <c:ptCount val="22"/>
                <c:pt idx="0">
                  <c:v>6.5507792705707946E-2</c:v>
                </c:pt>
                <c:pt idx="1">
                  <c:v>-2.3740964028573508E-3</c:v>
                </c:pt>
                <c:pt idx="2">
                  <c:v>0.25040062673275632</c:v>
                </c:pt>
                <c:pt idx="3">
                  <c:v>0.6194349574694602</c:v>
                </c:pt>
                <c:pt idx="4">
                  <c:v>1.0785828146943643</c:v>
                </c:pt>
                <c:pt idx="5">
                  <c:v>1.6401397202088397</c:v>
                </c:pt>
                <c:pt idx="6">
                  <c:v>2.3306734860105482</c:v>
                </c:pt>
                <c:pt idx="7">
                  <c:v>3.1902317940465341</c:v>
                </c:pt>
                <c:pt idx="8">
                  <c:v>4.2774532231807783</c:v>
                </c:pt>
                <c:pt idx="9">
                  <c:v>5.6796408601206139</c:v>
                </c:pt>
                <c:pt idx="10">
                  <c:v>7.5308065056521656</c:v>
                </c:pt>
                <c:pt idx="11">
                  <c:v>10.044921685713746</c:v>
                </c:pt>
                <c:pt idx="12">
                  <c:v>13.580666349365718</c:v>
                </c:pt>
                <c:pt idx="13">
                  <c:v>18.776883582306851</c:v>
                </c:pt>
                <c:pt idx="14">
                  <c:v>26.862953645675045</c:v>
                </c:pt>
                <c:pt idx="15">
                  <c:v>40.459466533116085</c:v>
                </c:pt>
                <c:pt idx="16">
                  <c:v>66.005884612878958</c:v>
                </c:pt>
                <c:pt idx="17">
                  <c:v>123.08400715995165</c:v>
                </c:pt>
                <c:pt idx="18">
                  <c:v>297.3754551404561</c:v>
                </c:pt>
                <c:pt idx="19">
                  <c:v>1455.9637677535256</c:v>
                </c:pt>
                <c:pt idx="21">
                  <c:v>-2.9966521586893435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741-4494-9135-135E101C3336}"/>
            </c:ext>
          </c:extLst>
        </c:ser>
        <c:ser>
          <c:idx val="3"/>
          <c:order val="3"/>
          <c:tx>
            <c:v>V=1.0m/s, Ks=1.15</c:v>
          </c:tx>
          <c:spPr>
            <a:ln>
              <a:solidFill>
                <a:schemeClr val="accent4"/>
              </a:solidFill>
            </a:ln>
          </c:spPr>
          <c:marker>
            <c:symbol val="diamond"/>
            <c:size val="7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'IPD to Cam Separation_Ratio'!$BJ$11:$BJ$32</c:f>
              <c:numCache>
                <c:formatCode>0.00</c:formatCode>
                <c:ptCount val="22"/>
                <c:pt idx="0">
                  <c:v>83.722701510402459</c:v>
                </c:pt>
                <c:pt idx="1">
                  <c:v>42.27368900609374</c:v>
                </c:pt>
                <c:pt idx="2">
                  <c:v>25.46334506187161</c:v>
                </c:pt>
                <c:pt idx="3">
                  <c:v>17.87869659584134</c:v>
                </c:pt>
                <c:pt idx="4">
                  <c:v>13.70696100407981</c:v>
                </c:pt>
                <c:pt idx="5">
                  <c:v>11.093723011557849</c:v>
                </c:pt>
                <c:pt idx="6">
                  <c:v>9.3099401749860373</c:v>
                </c:pt>
                <c:pt idx="7">
                  <c:v>8.0170930736553299</c:v>
                </c:pt>
                <c:pt idx="8">
                  <c:v>7.03794076318467</c:v>
                </c:pt>
                <c:pt idx="9">
                  <c:v>6.2710774495011465</c:v>
                </c:pt>
                <c:pt idx="10">
                  <c:v>5.6544208226407005</c:v>
                </c:pt>
                <c:pt idx="11">
                  <c:v>5.1478848241363027</c:v>
                </c:pt>
                <c:pt idx="12">
                  <c:v>4.7244516971708865</c:v>
                </c:pt>
                <c:pt idx="13">
                  <c:v>4.3652577350279334</c:v>
                </c:pt>
                <c:pt idx="14">
                  <c:v>4.0567378612948799</c:v>
                </c:pt>
                <c:pt idx="15">
                  <c:v>3.7888898778846496</c:v>
                </c:pt>
                <c:pt idx="16">
                  <c:v>3.5541782355320861</c:v>
                </c:pt>
                <c:pt idx="17">
                  <c:v>3.3468186417402097</c:v>
                </c:pt>
                <c:pt idx="18">
                  <c:v>3.1622977521393887</c:v>
                </c:pt>
                <c:pt idx="19">
                  <c:v>2.9970425802836851</c:v>
                </c:pt>
                <c:pt idx="20">
                  <c:v>2.8481879113878947</c:v>
                </c:pt>
                <c:pt idx="21">
                  <c:v>2.7134094450333279</c:v>
                </c:pt>
              </c:numCache>
            </c:numRef>
          </c:xVal>
          <c:yVal>
            <c:numRef>
              <c:f>'IPD to Cam Separation_Ratio'!$BV$11:$BV$32</c:f>
              <c:numCache>
                <c:formatCode>0.00</c:formatCode>
                <c:ptCount val="22"/>
                <c:pt idx="0">
                  <c:v>-4.9996843272295255E-2</c:v>
                </c:pt>
                <c:pt idx="1">
                  <c:v>-8.578285554483589E-3</c:v>
                </c:pt>
                <c:pt idx="2">
                  <c:v>-7.0889671640674834E-2</c:v>
                </c:pt>
                <c:pt idx="3">
                  <c:v>-0.14412829623807966</c:v>
                </c:pt>
                <c:pt idx="4">
                  <c:v>-0.21252447889092529</c:v>
                </c:pt>
                <c:pt idx="5">
                  <c:v>-0.27409632125219296</c:v>
                </c:pt>
                <c:pt idx="6">
                  <c:v>-0.32912665157653898</c:v>
                </c:pt>
                <c:pt idx="7">
                  <c:v>-0.37831208898126967</c:v>
                </c:pt>
                <c:pt idx="8">
                  <c:v>-0.42237284622600235</c:v>
                </c:pt>
                <c:pt idx="9">
                  <c:v>-0.46196102588867305</c:v>
                </c:pt>
                <c:pt idx="10">
                  <c:v>-0.49764424778421024</c:v>
                </c:pt>
                <c:pt idx="11">
                  <c:v>-0.52991013004922038</c:v>
                </c:pt>
                <c:pt idx="12">
                  <c:v>-0.55917607078875164</c:v>
                </c:pt>
                <c:pt idx="13">
                  <c:v>-0.58579952005809233</c:v>
                </c:pt>
                <c:pt idx="14">
                  <c:v>-0.61008728084635422</c:v>
                </c:pt>
                <c:pt idx="15">
                  <c:v>-0.63230349802868346</c:v>
                </c:pt>
                <c:pt idx="16">
                  <c:v>-0.65267637298243031</c:v>
                </c:pt>
                <c:pt idx="17">
                  <c:v>-0.67140375745788461</c:v>
                </c:pt>
                <c:pt idx="18">
                  <c:v>-0.68865780082854045</c:v>
                </c:pt>
                <c:pt idx="19">
                  <c:v>-0.70458881206366897</c:v>
                </c:pt>
                <c:pt idx="20">
                  <c:v>-0.71932847530995048</c:v>
                </c:pt>
                <c:pt idx="21">
                  <c:v>-0.73299253478470661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741-4494-9135-135E101C3336}"/>
            </c:ext>
          </c:extLst>
        </c:ser>
        <c:ser>
          <c:idx val="5"/>
          <c:order val="4"/>
          <c:tx>
            <c:v>V=2.0m/s, Ks=1.15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7"/>
            <c:spPr>
              <a:noFill/>
              <a:ln>
                <a:solidFill>
                  <a:schemeClr val="accent1"/>
                </a:solidFill>
              </a:ln>
            </c:spPr>
          </c:marker>
          <c:xVal>
            <c:numRef>
              <c:f>'IPD to Cam Separation_Ratio'!$BJ$39:$BJ$60</c:f>
              <c:numCache>
                <c:formatCode>0.00</c:formatCode>
                <c:ptCount val="22"/>
                <c:pt idx="0">
                  <c:v>78.140220879052023</c:v>
                </c:pt>
                <c:pt idx="1">
                  <c:v>39.805571092265197</c:v>
                </c:pt>
                <c:pt idx="2">
                  <c:v>24.443954780416533</c:v>
                </c:pt>
                <c:pt idx="3">
                  <c:v>17.354024636261322</c:v>
                </c:pt>
                <c:pt idx="4">
                  <c:v>13.392497753751098</c:v>
                </c:pt>
                <c:pt idx="5">
                  <c:v>10.885527054658738</c:v>
                </c:pt>
                <c:pt idx="6">
                  <c:v>9.1623470457217095</c:v>
                </c:pt>
                <c:pt idx="7">
                  <c:v>7.9071627029584581</c:v>
                </c:pt>
                <c:pt idx="8">
                  <c:v>6.9529574681739161</c:v>
                </c:pt>
                <c:pt idx="9">
                  <c:v>6.2034479016918365</c:v>
                </c:pt>
                <c:pt idx="10">
                  <c:v>5.599339336520571</c:v>
                </c:pt>
                <c:pt idx="11">
                  <c:v>5.1021652523581906</c:v>
                </c:pt>
                <c:pt idx="12">
                  <c:v>4.6858998395027029</c:v>
                </c:pt>
                <c:pt idx="13">
                  <c:v>4.3323139831885147</c:v>
                </c:pt>
                <c:pt idx="14">
                  <c:v>4.0282636664851417</c:v>
                </c:pt>
                <c:pt idx="15">
                  <c:v>3.7640348649057187</c:v>
                </c:pt>
                <c:pt idx="16">
                  <c:v>3.5322945838908875</c:v>
                </c:pt>
                <c:pt idx="17">
                  <c:v>3.3274042417265699</c:v>
                </c:pt>
                <c:pt idx="18">
                  <c:v>3.1449574646980216</c:v>
                </c:pt>
                <c:pt idx="19">
                  <c:v>2.9814612199821919</c:v>
                </c:pt>
                <c:pt idx="20">
                  <c:v>2.8341110163065135</c:v>
                </c:pt>
                <c:pt idx="21">
                  <c:v>2.7006293373952883</c:v>
                </c:pt>
              </c:numCache>
            </c:numRef>
          </c:xVal>
          <c:yVal>
            <c:numRef>
              <c:f>'IPD to Cam Separation_Ratio'!$BV$39:$BV$60</c:f>
              <c:numCache>
                <c:formatCode>0.00</c:formatCode>
                <c:ptCount val="22"/>
                <c:pt idx="0">
                  <c:v>-8.6223325172785081E-2</c:v>
                </c:pt>
                <c:pt idx="1">
                  <c:v>-2.141625719465079E-2</c:v>
                </c:pt>
                <c:pt idx="2">
                  <c:v>-0.1491157852873215</c:v>
                </c:pt>
                <c:pt idx="3">
                  <c:v>-0.2953842222773595</c:v>
                </c:pt>
                <c:pt idx="4">
                  <c:v>-0.43151564072585913</c:v>
                </c:pt>
                <c:pt idx="5">
                  <c:v>-0.55397963324786303</c:v>
                </c:pt>
                <c:pt idx="6">
                  <c:v>-0.66342265526877497</c:v>
                </c:pt>
                <c:pt idx="7">
                  <c:v>-0.76124945868649263</c:v>
                </c:pt>
                <c:pt idx="8">
                  <c:v>-0.84889574723828964</c:v>
                </c:pt>
                <c:pt idx="9">
                  <c:v>-0.92765745337424654</c:v>
                </c:pt>
                <c:pt idx="10">
                  <c:v>-0.99866146133840594</c:v>
                </c:pt>
                <c:pt idx="11">
                  <c:v>-1.0628755163846471</c:v>
                </c:pt>
                <c:pt idx="12">
                  <c:v>-1.1211279678525088</c:v>
                </c:pt>
                <c:pt idx="13">
                  <c:v>-1.1741282534929631</c:v>
                </c:pt>
                <c:pt idx="14">
                  <c:v>-1.2224853759164844</c:v>
                </c:pt>
                <c:pt idx="15">
                  <c:v>-1.2667237482169469</c:v>
                </c:pt>
                <c:pt idx="16">
                  <c:v>-1.3072965034328732</c:v>
                </c:pt>
                <c:pt idx="17">
                  <c:v>-1.344596579854489</c:v>
                </c:pt>
                <c:pt idx="18">
                  <c:v>-1.3789659300749157</c:v>
                </c:pt>
                <c:pt idx="19">
                  <c:v>-1.4107031744394583</c:v>
                </c:pt>
                <c:pt idx="20">
                  <c:v>-1.4400699742993162</c:v>
                </c:pt>
                <c:pt idx="21">
                  <c:v>-1.4672963542655459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741-4494-9135-135E101C3336}"/>
            </c:ext>
          </c:extLst>
        </c:ser>
        <c:ser>
          <c:idx val="2"/>
          <c:order val="5"/>
          <c:tx>
            <c:v>V=3.0m/s, Ks=1.15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'IPD to Cam Separation_Ratio'!$BJ$67:$BJ$88</c:f>
              <c:numCache>
                <c:formatCode>0.00</c:formatCode>
                <c:ptCount val="22"/>
                <c:pt idx="0">
                  <c:v>72.776563808868545</c:v>
                </c:pt>
                <c:pt idx="1">
                  <c:v>37.568592028827496</c:v>
                </c:pt>
                <c:pt idx="2">
                  <c:v>23.498565675952097</c:v>
                </c:pt>
                <c:pt idx="3">
                  <c:v>16.858398767738279</c:v>
                </c:pt>
                <c:pt idx="4">
                  <c:v>13.091893064346849</c:v>
                </c:pt>
                <c:pt idx="5">
                  <c:v>10.684912400002718</c:v>
                </c:pt>
                <c:pt idx="6">
                  <c:v>9.0193224313816849</c:v>
                </c:pt>
                <c:pt idx="7">
                  <c:v>7.8001878841816987</c:v>
                </c:pt>
                <c:pt idx="8">
                  <c:v>6.8699923082142584</c:v>
                </c:pt>
                <c:pt idx="9">
                  <c:v>6.1372559492619869</c:v>
                </c:pt>
                <c:pt idx="10">
                  <c:v>5.5453173088620398</c:v>
                </c:pt>
                <c:pt idx="11">
                  <c:v>5.057248532559135</c:v>
                </c:pt>
                <c:pt idx="12">
                  <c:v>4.6479706913870329</c:v>
                </c:pt>
                <c:pt idx="13">
                  <c:v>4.299862820192069</c:v>
                </c:pt>
                <c:pt idx="14">
                  <c:v>4.0001857605131041</c:v>
                </c:pt>
                <c:pt idx="15">
                  <c:v>3.7395033629310719</c:v>
                </c:pt>
                <c:pt idx="16">
                  <c:v>3.5106784302672978</c:v>
                </c:pt>
                <c:pt idx="17">
                  <c:v>3.3082135338720349</c:v>
                </c:pt>
                <c:pt idx="18">
                  <c:v>3.1278061212861559</c:v>
                </c:pt>
                <c:pt idx="19">
                  <c:v>2.9660408899871178</c:v>
                </c:pt>
                <c:pt idx="20">
                  <c:v>2.8201724724484905</c:v>
                </c:pt>
                <c:pt idx="21">
                  <c:v>2.6879689656035737</c:v>
                </c:pt>
              </c:numCache>
            </c:numRef>
          </c:xVal>
          <c:yVal>
            <c:numRef>
              <c:f>'IPD to Cam Separation_Ratio'!$BV$67:$BV$88</c:f>
              <c:numCache>
                <c:formatCode>0.00</c:formatCode>
                <c:ptCount val="22"/>
                <c:pt idx="0">
                  <c:v>-0.11097336937533786</c:v>
                </c:pt>
                <c:pt idx="1">
                  <c:v>-3.9236265307811546E-2</c:v>
                </c:pt>
                <c:pt idx="2">
                  <c:v>-0.23471461351615819</c:v>
                </c:pt>
                <c:pt idx="3">
                  <c:v>-0.4537089381464865</c:v>
                </c:pt>
                <c:pt idx="4">
                  <c:v>-0.65690394858171075</c:v>
                </c:pt>
                <c:pt idx="5">
                  <c:v>-0.8395849439079317</c:v>
                </c:pt>
                <c:pt idx="6">
                  <c:v>-1.0028303121629545</c:v>
                </c:pt>
                <c:pt idx="7">
                  <c:v>-1.148761615460252</c:v>
                </c:pt>
                <c:pt idx="8">
                  <c:v>-1.2795246543311745</c:v>
                </c:pt>
                <c:pt idx="9">
                  <c:v>-1.3970508207088095</c:v>
                </c:pt>
                <c:pt idx="10">
                  <c:v>-1.5030179715849901</c:v>
                </c:pt>
                <c:pt idx="11">
                  <c:v>-1.5988665909024391</c:v>
                </c:pt>
                <c:pt idx="12">
                  <c:v>-1.6858296353732705</c:v>
                </c:pt>
                <c:pt idx="13">
                  <c:v>-1.7649631600108506</c:v>
                </c:pt>
                <c:pt idx="14">
                  <c:v>-1.8371738421766537</c:v>
                </c:pt>
                <c:pt idx="15">
                  <c:v>-1.9032425523367813</c:v>
                </c:pt>
                <c:pt idx="16">
                  <c:v>-1.9638441402427809</c:v>
                </c:pt>
                <c:pt idx="17">
                  <c:v>-2.0195639110004215</c:v>
                </c:pt>
                <c:pt idx="18">
                  <c:v>-2.0709113120710754</c:v>
                </c:pt>
                <c:pt idx="19">
                  <c:v>-2.1183313090656064</c:v>
                </c:pt>
                <c:pt idx="20">
                  <c:v>-2.1622138598951146</c:v>
                </c:pt>
                <c:pt idx="21">
                  <c:v>-2.2029018277793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741-4494-9135-135E101C3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117000"/>
        <c:axId val="303119624"/>
      </c:scatterChart>
      <c:valAx>
        <c:axId val="303117000"/>
        <c:scaling>
          <c:orientation val="maxMin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Eccentricity [°]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0276612791822075"/>
              <c:y val="0.914616141732283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9624"/>
        <c:crosses val="autoZero"/>
        <c:crossBetween val="midCat"/>
        <c:majorUnit val="10"/>
      </c:valAx>
      <c:valAx>
        <c:axId val="303119624"/>
        <c:scaling>
          <c:orientation val="minMax"/>
          <c:max val="3"/>
          <c:min val="-2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Speed difference [m/s]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287194363862411E-3"/>
              <c:y val="0.1764976069167824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70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056057466500898"/>
          <c:y val="9.8311010756008441E-2"/>
          <c:w val="0.48154468849288573"/>
          <c:h val="0.374824056919355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Eccen - Angular Speed</a:t>
            </a:r>
            <a:r>
              <a:rPr lang="en-US" sz="1400" b="1" baseline="0"/>
              <a:t> for Orthoscopic</a:t>
            </a:r>
            <a:endParaRPr lang="en-US" sz="1400" b="1"/>
          </a:p>
        </c:rich>
      </c:tx>
      <c:layout>
        <c:manualLayout>
          <c:xMode val="edge"/>
          <c:yMode val="edge"/>
          <c:x val="0.15452344259799172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02748998480453"/>
          <c:y val="0.10390259122021513"/>
          <c:w val="0.79377786987152921"/>
          <c:h val="0.71040669548659363"/>
        </c:manualLayout>
      </c:layout>
      <c:scatterChart>
        <c:scatterStyle val="lineMarker"/>
        <c:varyColors val="0"/>
        <c:ser>
          <c:idx val="0"/>
          <c:order val="0"/>
          <c:tx>
            <c:v>V=3.0m/s</c:v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noFill/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'IPD to Cam Separation_Ratio'!$BJ$67:$BJ$88</c:f>
              <c:numCache>
                <c:formatCode>0.00</c:formatCode>
                <c:ptCount val="22"/>
                <c:pt idx="0">
                  <c:v>72.776563808868545</c:v>
                </c:pt>
                <c:pt idx="1">
                  <c:v>37.568592028827496</c:v>
                </c:pt>
                <c:pt idx="2">
                  <c:v>23.498565675952097</c:v>
                </c:pt>
                <c:pt idx="3">
                  <c:v>16.858398767738279</c:v>
                </c:pt>
                <c:pt idx="4">
                  <c:v>13.091893064346849</c:v>
                </c:pt>
                <c:pt idx="5">
                  <c:v>10.684912400002718</c:v>
                </c:pt>
                <c:pt idx="6">
                  <c:v>9.0193224313816849</c:v>
                </c:pt>
                <c:pt idx="7">
                  <c:v>7.8001878841816987</c:v>
                </c:pt>
                <c:pt idx="8">
                  <c:v>6.8699923082142584</c:v>
                </c:pt>
                <c:pt idx="9">
                  <c:v>6.1372559492619869</c:v>
                </c:pt>
                <c:pt idx="10">
                  <c:v>5.5453173088620398</c:v>
                </c:pt>
                <c:pt idx="11">
                  <c:v>5.057248532559135</c:v>
                </c:pt>
                <c:pt idx="12">
                  <c:v>4.6479706913870329</c:v>
                </c:pt>
                <c:pt idx="13">
                  <c:v>4.299862820192069</c:v>
                </c:pt>
                <c:pt idx="14">
                  <c:v>4.0001857605131041</c:v>
                </c:pt>
                <c:pt idx="15">
                  <c:v>3.7395033629310719</c:v>
                </c:pt>
                <c:pt idx="16">
                  <c:v>3.5106784302672978</c:v>
                </c:pt>
                <c:pt idx="17">
                  <c:v>3.3082135338720349</c:v>
                </c:pt>
                <c:pt idx="18">
                  <c:v>3.1278061212861559</c:v>
                </c:pt>
                <c:pt idx="19">
                  <c:v>2.9660408899871178</c:v>
                </c:pt>
                <c:pt idx="20">
                  <c:v>2.8201724724484905</c:v>
                </c:pt>
                <c:pt idx="21">
                  <c:v>2.6879689656035737</c:v>
                </c:pt>
              </c:numCache>
            </c:numRef>
          </c:xVal>
          <c:yVal>
            <c:numRef>
              <c:f>'IPD to Cam Separation_Ratio'!$BM$67:$BM$88</c:f>
              <c:numCache>
                <c:formatCode>General</c:formatCode>
                <c:ptCount val="22"/>
                <c:pt idx="0">
                  <c:v>166.50497493447972</c:v>
                </c:pt>
                <c:pt idx="1">
                  <c:v>74.314079711725043</c:v>
                </c:pt>
                <c:pt idx="2">
                  <c:v>30.664855011258929</c:v>
                </c:pt>
                <c:pt idx="3">
                  <c:v>15.765500551837306</c:v>
                </c:pt>
                <c:pt idx="4">
                  <c:v>9.4435040357963196</c:v>
                </c:pt>
                <c:pt idx="5">
                  <c:v>6.2502007401749715</c:v>
                </c:pt>
                <c:pt idx="6">
                  <c:v>4.4299977664393353</c:v>
                </c:pt>
                <c:pt idx="7">
                  <c:v>3.2991446997427953</c:v>
                </c:pt>
                <c:pt idx="8">
                  <c:v>2.5502404068753926</c:v>
                </c:pt>
                <c:pt idx="9">
                  <c:v>2.0293579664792194</c:v>
                </c:pt>
                <c:pt idx="10">
                  <c:v>1.6527582863760326</c:v>
                </c:pt>
                <c:pt idx="11">
                  <c:v>1.3718037517567083</c:v>
                </c:pt>
                <c:pt idx="12">
                  <c:v>1.156709993391436</c:v>
                </c:pt>
                <c:pt idx="13">
                  <c:v>0.98842534803463167</c:v>
                </c:pt>
                <c:pt idx="14">
                  <c:v>0.85431019461773339</c:v>
                </c:pt>
                <c:pt idx="15">
                  <c:v>0.74571471359282437</c:v>
                </c:pt>
                <c:pt idx="16">
                  <c:v>0.65655944730052873</c:v>
                </c:pt>
                <c:pt idx="17">
                  <c:v>0.58247129557765565</c:v>
                </c:pt>
                <c:pt idx="18">
                  <c:v>0.52023998578078157</c:v>
                </c:pt>
                <c:pt idx="19">
                  <c:v>0.46746614196222058</c:v>
                </c:pt>
                <c:pt idx="20">
                  <c:v>0.42232753663257849</c:v>
                </c:pt>
                <c:pt idx="21">
                  <c:v>0.38342028302691844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94-475F-B5F8-729C37EB52C8}"/>
            </c:ext>
          </c:extLst>
        </c:ser>
        <c:ser>
          <c:idx val="4"/>
          <c:order val="1"/>
          <c:tx>
            <c:v>V=2.0m/s</c:v>
          </c:tx>
          <c:marker>
            <c:symbol val="triangle"/>
            <c:size val="7"/>
            <c:spPr>
              <a:noFill/>
              <a:ln>
                <a:solidFill>
                  <a:schemeClr val="accent1"/>
                </a:solidFill>
              </a:ln>
            </c:spPr>
          </c:marker>
          <c:xVal>
            <c:numRef>
              <c:f>'IPD to Cam Separation_Ratio'!$BJ$39:$BJ$60</c:f>
              <c:numCache>
                <c:formatCode>0.00</c:formatCode>
                <c:ptCount val="22"/>
                <c:pt idx="0">
                  <c:v>78.140220879052023</c:v>
                </c:pt>
                <c:pt idx="1">
                  <c:v>39.805571092265197</c:v>
                </c:pt>
                <c:pt idx="2">
                  <c:v>24.443954780416533</c:v>
                </c:pt>
                <c:pt idx="3">
                  <c:v>17.354024636261322</c:v>
                </c:pt>
                <c:pt idx="4">
                  <c:v>13.392497753751098</c:v>
                </c:pt>
                <c:pt idx="5">
                  <c:v>10.885527054658738</c:v>
                </c:pt>
                <c:pt idx="6">
                  <c:v>9.1623470457217095</c:v>
                </c:pt>
                <c:pt idx="7">
                  <c:v>7.9071627029584581</c:v>
                </c:pt>
                <c:pt idx="8">
                  <c:v>6.9529574681739161</c:v>
                </c:pt>
                <c:pt idx="9">
                  <c:v>6.2034479016918365</c:v>
                </c:pt>
                <c:pt idx="10">
                  <c:v>5.599339336520571</c:v>
                </c:pt>
                <c:pt idx="11">
                  <c:v>5.1021652523581906</c:v>
                </c:pt>
                <c:pt idx="12">
                  <c:v>4.6858998395027029</c:v>
                </c:pt>
                <c:pt idx="13">
                  <c:v>4.3323139831885147</c:v>
                </c:pt>
                <c:pt idx="14">
                  <c:v>4.0282636664851417</c:v>
                </c:pt>
                <c:pt idx="15">
                  <c:v>3.7640348649057187</c:v>
                </c:pt>
                <c:pt idx="16">
                  <c:v>3.5322945838908875</c:v>
                </c:pt>
                <c:pt idx="17">
                  <c:v>3.3274042417265699</c:v>
                </c:pt>
                <c:pt idx="18">
                  <c:v>3.1449574646980216</c:v>
                </c:pt>
                <c:pt idx="19">
                  <c:v>2.9814612199821919</c:v>
                </c:pt>
                <c:pt idx="20">
                  <c:v>2.8341110163065135</c:v>
                </c:pt>
                <c:pt idx="21">
                  <c:v>2.7006293373952883</c:v>
                </c:pt>
              </c:numCache>
            </c:numRef>
          </c:xVal>
          <c:yVal>
            <c:numRef>
              <c:f>'IPD to Cam Separation_Ratio'!$BM$39:$BM$60</c:f>
              <c:numCache>
                <c:formatCode>General</c:formatCode>
                <c:ptCount val="22"/>
                <c:pt idx="0">
                  <c:v>112.86840423264493</c:v>
                </c:pt>
                <c:pt idx="1">
                  <c:v>51.944289077348031</c:v>
                </c:pt>
                <c:pt idx="2">
                  <c:v>21.210963966614536</c:v>
                </c:pt>
                <c:pt idx="3">
                  <c:v>10.809241866606882</c:v>
                </c:pt>
                <c:pt idx="4">
                  <c:v>6.4374571417538107</c:v>
                </c:pt>
                <c:pt idx="5">
                  <c:v>4.2440541936147724</c:v>
                </c:pt>
                <c:pt idx="6">
                  <c:v>2.9997516230390708</c:v>
                </c:pt>
                <c:pt idx="7">
                  <c:v>2.2293965119752013</c:v>
                </c:pt>
                <c:pt idx="8">
                  <c:v>1.7205888072788156</c:v>
                </c:pt>
                <c:pt idx="9">
                  <c:v>1.367438442180724</c:v>
                </c:pt>
                <c:pt idx="10">
                  <c:v>1.11253800979072</c:v>
                </c:pt>
                <c:pt idx="11">
                  <c:v>0.92263655376616072</c:v>
                </c:pt>
                <c:pt idx="12">
                  <c:v>0.77741851223474434</c:v>
                </c:pt>
                <c:pt idx="13">
                  <c:v>0.66391371807017485</c:v>
                </c:pt>
                <c:pt idx="14">
                  <c:v>0.5735311348973493</c:v>
                </c:pt>
                <c:pt idx="15">
                  <c:v>0.50039969384636507</c:v>
                </c:pt>
                <c:pt idx="16">
                  <c:v>0.44039791106463611</c:v>
                </c:pt>
                <c:pt idx="17">
                  <c:v>0.39056421703231425</c:v>
                </c:pt>
                <c:pt idx="18">
                  <c:v>0.34872655166212851</c:v>
                </c:pt>
                <c:pt idx="19">
                  <c:v>0.31326284201147914</c:v>
                </c:pt>
                <c:pt idx="20">
                  <c:v>0.28294209805234338</c:v>
                </c:pt>
                <c:pt idx="21">
                  <c:v>0.25681656510976758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94-475F-B5F8-729C37EB52C8}"/>
            </c:ext>
          </c:extLst>
        </c:ser>
        <c:ser>
          <c:idx val="3"/>
          <c:order val="2"/>
          <c:tx>
            <c:v>V=1.0m/s</c:v>
          </c:tx>
          <c:marker>
            <c:symbol val="diamond"/>
            <c:size val="7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'IPD to Cam Separation_Ratio'!$BJ$11:$BJ$32</c:f>
              <c:numCache>
                <c:formatCode>0.00</c:formatCode>
                <c:ptCount val="22"/>
                <c:pt idx="0">
                  <c:v>83.722701510402459</c:v>
                </c:pt>
                <c:pt idx="1">
                  <c:v>42.27368900609374</c:v>
                </c:pt>
                <c:pt idx="2">
                  <c:v>25.46334506187161</c:v>
                </c:pt>
                <c:pt idx="3">
                  <c:v>17.87869659584134</c:v>
                </c:pt>
                <c:pt idx="4">
                  <c:v>13.70696100407981</c:v>
                </c:pt>
                <c:pt idx="5">
                  <c:v>11.093723011557849</c:v>
                </c:pt>
                <c:pt idx="6">
                  <c:v>9.3099401749860373</c:v>
                </c:pt>
                <c:pt idx="7">
                  <c:v>8.0170930736553299</c:v>
                </c:pt>
                <c:pt idx="8">
                  <c:v>7.03794076318467</c:v>
                </c:pt>
                <c:pt idx="9">
                  <c:v>6.2710774495011465</c:v>
                </c:pt>
                <c:pt idx="10">
                  <c:v>5.6544208226407005</c:v>
                </c:pt>
                <c:pt idx="11">
                  <c:v>5.1478848241363027</c:v>
                </c:pt>
                <c:pt idx="12">
                  <c:v>4.7244516971708865</c:v>
                </c:pt>
                <c:pt idx="13">
                  <c:v>4.3652577350279334</c:v>
                </c:pt>
                <c:pt idx="14">
                  <c:v>4.0567378612948799</c:v>
                </c:pt>
                <c:pt idx="15">
                  <c:v>3.7888898778846496</c:v>
                </c:pt>
                <c:pt idx="16">
                  <c:v>3.5541782355320861</c:v>
                </c:pt>
                <c:pt idx="17">
                  <c:v>3.3468186417402097</c:v>
                </c:pt>
                <c:pt idx="18">
                  <c:v>3.1622977521393887</c:v>
                </c:pt>
                <c:pt idx="19">
                  <c:v>2.9970425802836851</c:v>
                </c:pt>
                <c:pt idx="20">
                  <c:v>2.8481879113878947</c:v>
                </c:pt>
                <c:pt idx="21">
                  <c:v>2.7134094450333279</c:v>
                </c:pt>
              </c:numCache>
            </c:numRef>
          </c:xVal>
          <c:yVal>
            <c:numRef>
              <c:f>'IPD to Cam Separation_Ratio'!$BM$11:$BM$32</c:f>
              <c:numCache>
                <c:formatCode>General</c:formatCode>
                <c:ptCount val="22"/>
                <c:pt idx="0">
                  <c:v>57.043597919140581</c:v>
                </c:pt>
                <c:pt idx="1">
                  <c:v>27.263109939062602</c:v>
                </c:pt>
                <c:pt idx="2">
                  <c:v>11.017061152063761</c:v>
                </c:pt>
                <c:pt idx="3">
                  <c:v>5.5625222708066957</c:v>
                </c:pt>
                <c:pt idx="4">
                  <c:v>3.292824638466687</c:v>
                </c:pt>
                <c:pt idx="5">
                  <c:v>2.1620946246236628</c:v>
                </c:pt>
                <c:pt idx="6">
                  <c:v>1.5238203303957931</c:v>
                </c:pt>
                <c:pt idx="7">
                  <c:v>1.130092805006484</c:v>
                </c:pt>
                <c:pt idx="8">
                  <c:v>0.87075585717127701</c:v>
                </c:pt>
                <c:pt idx="9">
                  <c:v>0.69114296408763209</c:v>
                </c:pt>
                <c:pt idx="10">
                  <c:v>0.56172314858942585</c:v>
                </c:pt>
                <c:pt idx="11">
                  <c:v>0.4654408359850315</c:v>
                </c:pt>
                <c:pt idx="12">
                  <c:v>0.39189993555290847</c:v>
                </c:pt>
                <c:pt idx="13">
                  <c:v>0.33447619967598818</c:v>
                </c:pt>
                <c:pt idx="14">
                  <c:v>0.28878918679996701</c:v>
                </c:pt>
                <c:pt idx="15">
                  <c:v>0.25184956405704728</c:v>
                </c:pt>
                <c:pt idx="16">
                  <c:v>0.22156139465264957</c:v>
                </c:pt>
                <c:pt idx="17">
                  <c:v>0.19642021689590727</c:v>
                </c:pt>
                <c:pt idx="18">
                  <c:v>0.17532367724845788</c:v>
                </c:pt>
                <c:pt idx="19">
                  <c:v>0.15744923899654761</c:v>
                </c:pt>
                <c:pt idx="20">
                  <c:v>0.14217314723853125</c:v>
                </c:pt>
                <c:pt idx="21">
                  <c:v>0.12901548872937596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94-475F-B5F8-729C37EB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117000"/>
        <c:axId val="303119624"/>
      </c:scatterChart>
      <c:valAx>
        <c:axId val="303117000"/>
        <c:scaling>
          <c:orientation val="maxMin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Eccentricity [°]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0276612791822075"/>
              <c:y val="0.914616141732283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9624"/>
        <c:crosses val="autoZero"/>
        <c:crossBetween val="midCat"/>
        <c:majorUnit val="10"/>
      </c:valAx>
      <c:valAx>
        <c:axId val="303119624"/>
        <c:scaling>
          <c:orientation val="minMax"/>
          <c:max val="80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Angular Speed [°/s]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28853993810544E-3"/>
              <c:y val="0.217484140014954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7000"/>
        <c:crosses val="autoZero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62959596188512901"/>
          <c:y val="0.10648704864242639"/>
          <c:w val="0.31663240779113139"/>
          <c:h val="0.2155103314291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Object eccen - speed when V=1.0m/s</a:t>
            </a:r>
          </a:p>
        </c:rich>
      </c:tx>
      <c:layout>
        <c:manualLayout>
          <c:xMode val="edge"/>
          <c:yMode val="edge"/>
          <c:x val="0.173087719298245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2748998480453"/>
          <c:y val="0.10390259122021513"/>
          <c:w val="0.79377786987152921"/>
          <c:h val="0.71040669548659363"/>
        </c:manualLayout>
      </c:layout>
      <c:scatterChart>
        <c:scatterStyle val="lineMarker"/>
        <c:varyColors val="0"/>
        <c:ser>
          <c:idx val="1"/>
          <c:order val="0"/>
          <c:tx>
            <c:v>Kw=0.90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'Scr FOV to Cam FOV Ratio'!$BC$11:$BC$32</c:f>
              <c:numCache>
                <c:formatCode>0.00</c:formatCode>
                <c:ptCount val="22"/>
                <c:pt idx="0">
                  <c:v>83.031743258621461</c:v>
                </c:pt>
                <c:pt idx="1">
                  <c:v>39.289406862500357</c:v>
                </c:pt>
                <c:pt idx="2">
                  <c:v>23.198590513648185</c:v>
                </c:pt>
                <c:pt idx="3">
                  <c:v>16.189206257026942</c:v>
                </c:pt>
                <c:pt idx="4">
                  <c:v>12.380756928807179</c:v>
                </c:pt>
                <c:pt idx="5">
                  <c:v>10.007979801441339</c:v>
                </c:pt>
                <c:pt idx="6">
                  <c:v>8.3929251873925015</c:v>
                </c:pt>
                <c:pt idx="7">
                  <c:v>7.2243156940453384</c:v>
                </c:pt>
                <c:pt idx="8">
                  <c:v>6.3401917459099097</c:v>
                </c:pt>
                <c:pt idx="9">
                  <c:v>5.6482473737352645</c:v>
                </c:pt>
                <c:pt idx="10">
                  <c:v>5.0921151244989629</c:v>
                </c:pt>
                <c:pt idx="11">
                  <c:v>4.6354634269026427</c:v>
                </c:pt>
                <c:pt idx="12">
                  <c:v>4.253836436119192</c:v>
                </c:pt>
                <c:pt idx="13">
                  <c:v>3.9301755457254806</c:v>
                </c:pt>
                <c:pt idx="14">
                  <c:v>3.6522227803063365</c:v>
                </c:pt>
                <c:pt idx="15">
                  <c:v>3.4109449553557223</c:v>
                </c:pt>
                <c:pt idx="16">
                  <c:v>3.1995397095625715</c:v>
                </c:pt>
                <c:pt idx="17">
                  <c:v>3.0127875041833394</c:v>
                </c:pt>
                <c:pt idx="18">
                  <c:v>2.8466169158161061</c:v>
                </c:pt>
                <c:pt idx="19">
                  <c:v>2.6978056333163027</c:v>
                </c:pt>
                <c:pt idx="20">
                  <c:v>2.5637702114650045</c:v>
                </c:pt>
                <c:pt idx="21">
                  <c:v>2.4424153106570952</c:v>
                </c:pt>
              </c:numCache>
            </c:numRef>
          </c:xVal>
          <c:yVal>
            <c:numRef>
              <c:f>'Scr FOV to Cam FOV Ratio'!$BP$11:$BP$32</c:f>
              <c:numCache>
                <c:formatCode>0.00</c:formatCode>
                <c:ptCount val="22"/>
                <c:pt idx="0">
                  <c:v>3.6622404961301758E-2</c:v>
                </c:pt>
                <c:pt idx="1">
                  <c:v>0.75907227669096855</c:v>
                </c:pt>
                <c:pt idx="2">
                  <c:v>0.86595930344245176</c:v>
                </c:pt>
                <c:pt idx="3">
                  <c:v>0.8518626491533432</c:v>
                </c:pt>
                <c:pt idx="4">
                  <c:v>0.81407619850281776</c:v>
                </c:pt>
                <c:pt idx="5">
                  <c:v>0.77170584011733823</c:v>
                </c:pt>
                <c:pt idx="6">
                  <c:v>0.72984519432619521</c:v>
                </c:pt>
                <c:pt idx="7">
                  <c:v>0.69006363102638524</c:v>
                </c:pt>
                <c:pt idx="8">
                  <c:v>0.65281596891896498</c:v>
                </c:pt>
                <c:pt idx="9">
                  <c:v>0.61815327142821452</c:v>
                </c:pt>
                <c:pt idx="10">
                  <c:v>0.58597148364288643</c:v>
                </c:pt>
                <c:pt idx="11">
                  <c:v>0.55610904886290058</c:v>
                </c:pt>
                <c:pt idx="12">
                  <c:v>0.52838814416823254</c:v>
                </c:pt>
                <c:pt idx="13">
                  <c:v>0.50263270232401069</c:v>
                </c:pt>
                <c:pt idx="14">
                  <c:v>0.4786761743208956</c:v>
                </c:pt>
                <c:pt idx="15">
                  <c:v>0.4563645359436741</c:v>
                </c:pt>
                <c:pt idx="16">
                  <c:v>0.43555703386926936</c:v>
                </c:pt>
                <c:pt idx="17">
                  <c:v>0.41612586023015652</c:v>
                </c:pt>
                <c:pt idx="18">
                  <c:v>0.39795534235658181</c:v>
                </c:pt>
                <c:pt idx="19">
                  <c:v>0.38094094327506767</c:v>
                </c:pt>
                <c:pt idx="20">
                  <c:v>0.364988222411462</c:v>
                </c:pt>
                <c:pt idx="21">
                  <c:v>0.35001183053209317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11-4668-8109-009665C07F07}"/>
            </c:ext>
          </c:extLst>
        </c:ser>
        <c:ser>
          <c:idx val="0"/>
          <c:order val="1"/>
          <c:tx>
            <c:v>Kw=1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'Scr FOV to Cam FOV Ratio'!$AV$11:$AV$32</c:f>
              <c:numCache>
                <c:formatCode>0.00</c:formatCode>
                <c:ptCount val="22"/>
                <c:pt idx="0">
                  <c:v>83.722701510402459</c:v>
                </c:pt>
                <c:pt idx="1">
                  <c:v>42.27368900609374</c:v>
                </c:pt>
                <c:pt idx="2">
                  <c:v>25.463345061871614</c:v>
                </c:pt>
                <c:pt idx="3">
                  <c:v>17.87869659584134</c:v>
                </c:pt>
                <c:pt idx="4">
                  <c:v>13.70696100407981</c:v>
                </c:pt>
                <c:pt idx="5">
                  <c:v>11.093723011557849</c:v>
                </c:pt>
                <c:pt idx="6">
                  <c:v>9.3099401749860373</c:v>
                </c:pt>
                <c:pt idx="7">
                  <c:v>8.0170930736553299</c:v>
                </c:pt>
                <c:pt idx="8">
                  <c:v>7.03794076318467</c:v>
                </c:pt>
                <c:pt idx="9">
                  <c:v>6.2710774495011457</c:v>
                </c:pt>
                <c:pt idx="10">
                  <c:v>5.6544208226407005</c:v>
                </c:pt>
                <c:pt idx="11">
                  <c:v>5.1478848241363027</c:v>
                </c:pt>
                <c:pt idx="12">
                  <c:v>4.7244516971708865</c:v>
                </c:pt>
                <c:pt idx="13">
                  <c:v>4.3652577350279334</c:v>
                </c:pt>
                <c:pt idx="14">
                  <c:v>4.0567378612948799</c:v>
                </c:pt>
                <c:pt idx="15">
                  <c:v>3.7888898778846496</c:v>
                </c:pt>
                <c:pt idx="16">
                  <c:v>3.5541782355320861</c:v>
                </c:pt>
                <c:pt idx="17">
                  <c:v>3.3468186417402102</c:v>
                </c:pt>
                <c:pt idx="18">
                  <c:v>3.1622977521393887</c:v>
                </c:pt>
                <c:pt idx="19">
                  <c:v>2.9970425802836851</c:v>
                </c:pt>
                <c:pt idx="20">
                  <c:v>2.8481879113878947</c:v>
                </c:pt>
                <c:pt idx="21">
                  <c:v>2.7134094450333279</c:v>
                </c:pt>
              </c:numCache>
            </c:numRef>
          </c:xVal>
          <c:yVal>
            <c:numRef>
              <c:f>'Scr FOV to Cam FOV Ratio'!$BO$11:$BO$32</c:f>
              <c:numCache>
                <c:formatCode>0.00</c:formatCode>
                <c:ptCount val="22"/>
                <c:pt idx="0">
                  <c:v>5.981809892189327E-2</c:v>
                </c:pt>
                <c:pt idx="1">
                  <c:v>0.72393312358755457</c:v>
                </c:pt>
                <c:pt idx="2">
                  <c:v>0.89872692422811706</c:v>
                </c:pt>
                <c:pt idx="3">
                  <c:v>0.95021834812087036</c:v>
                </c:pt>
                <c:pt idx="4">
                  <c:v>0.9708394358417749</c:v>
                </c:pt>
                <c:pt idx="5">
                  <c:v>0.98095070481728719</c:v>
                </c:pt>
                <c:pt idx="6">
                  <c:v>0.98661253912016633</c:v>
                </c:pt>
                <c:pt idx="7">
                  <c:v>0.99008896231865151</c:v>
                </c:pt>
                <c:pt idx="8">
                  <c:v>0.992372127977319</c:v>
                </c:pt>
                <c:pt idx="9">
                  <c:v>0.99395033991239501</c:v>
                </c:pt>
                <c:pt idx="10">
                  <c:v>0.99508596653112846</c:v>
                </c:pt>
                <c:pt idx="11">
                  <c:v>0.99592997971347685</c:v>
                </c:pt>
                <c:pt idx="12">
                  <c:v>0.99657415956844631</c:v>
                </c:pt>
                <c:pt idx="13">
                  <c:v>0.99707687210178975</c:v>
                </c:pt>
                <c:pt idx="14">
                  <c:v>0.99747665523533868</c:v>
                </c:pt>
                <c:pt idx="15">
                  <c:v>0.99779977741865977</c:v>
                </c:pt>
                <c:pt idx="16">
                  <c:v>0.99806463924927868</c:v>
                </c:pt>
                <c:pt idx="17">
                  <c:v>0.99828443865668248</c:v>
                </c:pt>
                <c:pt idx="18">
                  <c:v>0.99846884005035719</c:v>
                </c:pt>
                <c:pt idx="19">
                  <c:v>0.99862505093629039</c:v>
                </c:pt>
                <c:pt idx="20">
                  <c:v>0.99875853461185216</c:v>
                </c:pt>
                <c:pt idx="21">
                  <c:v>0.99887349295396888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11-4668-8109-009665C07F07}"/>
            </c:ext>
          </c:extLst>
        </c:ser>
        <c:ser>
          <c:idx val="2"/>
          <c:order val="2"/>
          <c:tx>
            <c:v>Kw=1.10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'Scr FOV to Cam FOV Ratio'!$BJ$11:$BJ$32</c:f>
              <c:numCache>
                <c:formatCode>0.00</c:formatCode>
                <c:ptCount val="22"/>
                <c:pt idx="0">
                  <c:v>84.289406862500371</c:v>
                </c:pt>
                <c:pt idx="1">
                  <c:v>45</c:v>
                </c:pt>
                <c:pt idx="2">
                  <c:v>27.645975363738685</c:v>
                </c:pt>
                <c:pt idx="3">
                  <c:v>19.53665493812839</c:v>
                </c:pt>
                <c:pt idx="4">
                  <c:v>15.018360631150673</c:v>
                </c:pt>
                <c:pt idx="5">
                  <c:v>12.171458208587474</c:v>
                </c:pt>
                <c:pt idx="6">
                  <c:v>10.222168633636125</c:v>
                </c:pt>
                <c:pt idx="7">
                  <c:v>8.8067926944353072</c:v>
                </c:pt>
                <c:pt idx="8">
                  <c:v>7.7335980990228643</c:v>
                </c:pt>
                <c:pt idx="9">
                  <c:v>6.8924231224851429</c:v>
                </c:pt>
                <c:pt idx="10">
                  <c:v>6.2156358997026571</c:v>
                </c:pt>
                <c:pt idx="11">
                  <c:v>5.6594818401624805</c:v>
                </c:pt>
                <c:pt idx="12">
                  <c:v>5.1944289077348067</c:v>
                </c:pt>
                <c:pt idx="13">
                  <c:v>4.7998361139047008</c:v>
                </c:pt>
                <c:pt idx="14">
                  <c:v>4.4608482585165579</c:v>
                </c:pt>
                <c:pt idx="15">
                  <c:v>4.1665048855486821</c:v>
                </c:pt>
                <c:pt idx="16">
                  <c:v>3.9085442944594546</c:v>
                </c:pt>
                <c:pt idx="17">
                  <c:v>3.6806221730304531</c:v>
                </c:pt>
                <c:pt idx="18">
                  <c:v>3.4777865197981628</c:v>
                </c:pt>
                <c:pt idx="19">
                  <c:v>3.2961159725463172</c:v>
                </c:pt>
                <c:pt idx="20">
                  <c:v>3.1324651985680361</c:v>
                </c:pt>
                <c:pt idx="21">
                  <c:v>2.9842821435933775</c:v>
                </c:pt>
              </c:numCache>
            </c:numRef>
          </c:xVal>
          <c:yVal>
            <c:numRef>
              <c:f>'Scr FOV to Cam FOV Ratio'!$BQ$11:$BQ$32</c:f>
              <c:numCache>
                <c:formatCode>0.00</c:formatCode>
                <c:ptCount val="22"/>
                <c:pt idx="0">
                  <c:v>8.0042683831818007E-2</c:v>
                </c:pt>
                <c:pt idx="1">
                  <c:v>0.69285602221402343</c:v>
                </c:pt>
                <c:pt idx="2">
                  <c:v>0.92693705105911572</c:v>
                </c:pt>
                <c:pt idx="3">
                  <c:v>1.0506903928233502</c:v>
                </c:pt>
                <c:pt idx="4">
                  <c:v>1.1502612821971248</c:v>
                </c:pt>
                <c:pt idx="5">
                  <c:v>1.2472351554113015</c:v>
                </c:pt>
                <c:pt idx="6">
                  <c:v>1.3492185467891904</c:v>
                </c:pt>
                <c:pt idx="7">
                  <c:v>1.4601307035636069</c:v>
                </c:pt>
                <c:pt idx="8">
                  <c:v>1.5828953898615872</c:v>
                </c:pt>
                <c:pt idx="9">
                  <c:v>1.7202732388337694</c:v>
                </c:pt>
                <c:pt idx="10">
                  <c:v>1.8752860180051556</c:v>
                </c:pt>
                <c:pt idx="11">
                  <c:v>2.05147308621072</c:v>
                </c:pt>
                <c:pt idx="12">
                  <c:v>2.2531342663253895</c:v>
                </c:pt>
                <c:pt idx="13">
                  <c:v>2.4856116158009911</c:v>
                </c:pt>
                <c:pt idx="14">
                  <c:v>2.7556543133934142</c:v>
                </c:pt>
                <c:pt idx="15">
                  <c:v>3.0719172782145421</c:v>
                </c:pt>
                <c:pt idx="16">
                  <c:v>3.4456646493606868</c:v>
                </c:pt>
                <c:pt idx="17">
                  <c:v>3.8917872314267399</c:v>
                </c:pt>
                <c:pt idx="18">
                  <c:v>4.4303090772719855</c:v>
                </c:pt>
                <c:pt idx="19">
                  <c:v>5.0886742922541828</c:v>
                </c:pt>
                <c:pt idx="20">
                  <c:v>5.9053142285790017</c:v>
                </c:pt>
                <c:pt idx="21">
                  <c:v>6.9353862829295565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611-4668-8109-009665C07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117000"/>
        <c:axId val="303119624"/>
      </c:scatterChart>
      <c:valAx>
        <c:axId val="303117000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Eccentricity [°]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0276612791822075"/>
              <c:y val="0.914616141732283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9624"/>
        <c:crosses val="autoZero"/>
        <c:crossBetween val="midCat"/>
        <c:majorUnit val="10"/>
      </c:valAx>
      <c:valAx>
        <c:axId val="30311962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Speed [m/s]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287194363862411E-3"/>
              <c:y val="0.311301528485409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700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424478519132477"/>
          <c:y val="0.10648094539653133"/>
          <c:w val="0.31663240779113139"/>
          <c:h val="0.2155103314291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Optic Flow Distortion when V=1.0m/s</a:t>
            </a:r>
          </a:p>
        </c:rich>
      </c:tx>
      <c:layout>
        <c:manualLayout>
          <c:xMode val="edge"/>
          <c:yMode val="edge"/>
          <c:x val="0.1590526315789473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2748998480453"/>
          <c:y val="0.10390259122021513"/>
          <c:w val="0.79377786987152921"/>
          <c:h val="0.71040669548659363"/>
        </c:manualLayout>
      </c:layout>
      <c:scatterChart>
        <c:scatterStyle val="lineMarker"/>
        <c:varyColors val="0"/>
        <c:ser>
          <c:idx val="1"/>
          <c:order val="0"/>
          <c:tx>
            <c:v>Kw=0.90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'Scr FOV to Cam FOV Ratio'!$BC$11:$BC$32</c:f>
              <c:numCache>
                <c:formatCode>0.00</c:formatCode>
                <c:ptCount val="22"/>
                <c:pt idx="0">
                  <c:v>83.031743258621461</c:v>
                </c:pt>
                <c:pt idx="1">
                  <c:v>39.289406862500357</c:v>
                </c:pt>
                <c:pt idx="2">
                  <c:v>23.198590513648185</c:v>
                </c:pt>
                <c:pt idx="3">
                  <c:v>16.189206257026942</c:v>
                </c:pt>
                <c:pt idx="4">
                  <c:v>12.380756928807179</c:v>
                </c:pt>
                <c:pt idx="5">
                  <c:v>10.007979801441339</c:v>
                </c:pt>
                <c:pt idx="6">
                  <c:v>8.3929251873925015</c:v>
                </c:pt>
                <c:pt idx="7">
                  <c:v>7.2243156940453384</c:v>
                </c:pt>
                <c:pt idx="8">
                  <c:v>6.3401917459099097</c:v>
                </c:pt>
                <c:pt idx="9">
                  <c:v>5.6482473737352645</c:v>
                </c:pt>
                <c:pt idx="10">
                  <c:v>5.0921151244989629</c:v>
                </c:pt>
                <c:pt idx="11">
                  <c:v>4.6354634269026427</c:v>
                </c:pt>
                <c:pt idx="12">
                  <c:v>4.253836436119192</c:v>
                </c:pt>
                <c:pt idx="13">
                  <c:v>3.9301755457254806</c:v>
                </c:pt>
                <c:pt idx="14">
                  <c:v>3.6522227803063365</c:v>
                </c:pt>
                <c:pt idx="15">
                  <c:v>3.4109449553557223</c:v>
                </c:pt>
                <c:pt idx="16">
                  <c:v>3.1995397095625715</c:v>
                </c:pt>
                <c:pt idx="17">
                  <c:v>3.0127875041833394</c:v>
                </c:pt>
                <c:pt idx="18">
                  <c:v>2.8466169158161061</c:v>
                </c:pt>
                <c:pt idx="19">
                  <c:v>2.6978056333163027</c:v>
                </c:pt>
                <c:pt idx="20">
                  <c:v>2.5637702114650045</c:v>
                </c:pt>
                <c:pt idx="21">
                  <c:v>2.4424153106570952</c:v>
                </c:pt>
              </c:numCache>
            </c:numRef>
          </c:xVal>
          <c:yVal>
            <c:numRef>
              <c:f>'Scr FOV to Cam FOV Ratio'!$BS$11:$BS$32</c:f>
              <c:numCache>
                <c:formatCode>0.00</c:formatCode>
                <c:ptCount val="22"/>
                <c:pt idx="0">
                  <c:v>-2.3195693960591512E-2</c:v>
                </c:pt>
                <c:pt idx="1">
                  <c:v>3.5139153103413978E-2</c:v>
                </c:pt>
                <c:pt idx="2">
                  <c:v>-3.2767620785665308E-2</c:v>
                </c:pt>
                <c:pt idx="3">
                  <c:v>-9.8355698967527161E-2</c:v>
                </c:pt>
                <c:pt idx="4">
                  <c:v>-0.15676323733895714</c:v>
                </c:pt>
                <c:pt idx="5">
                  <c:v>-0.20924486469994896</c:v>
                </c:pt>
                <c:pt idx="6">
                  <c:v>-0.25676734479397112</c:v>
                </c:pt>
                <c:pt idx="7">
                  <c:v>-0.30002533129226627</c:v>
                </c:pt>
                <c:pt idx="8">
                  <c:v>-0.33955615905835401</c:v>
                </c:pt>
                <c:pt idx="9">
                  <c:v>-0.37579706848418049</c:v>
                </c:pt>
                <c:pt idx="10">
                  <c:v>-0.40911448288824204</c:v>
                </c:pt>
                <c:pt idx="11">
                  <c:v>-0.43982093085057627</c:v>
                </c:pt>
                <c:pt idx="12">
                  <c:v>-0.46818601540021376</c:v>
                </c:pt>
                <c:pt idx="13">
                  <c:v>-0.49444416977777905</c:v>
                </c:pt>
                <c:pt idx="14">
                  <c:v>-0.51880048091444309</c:v>
                </c:pt>
                <c:pt idx="15">
                  <c:v>-0.54143524147498567</c:v>
                </c:pt>
                <c:pt idx="16">
                  <c:v>-0.56250760538000932</c:v>
                </c:pt>
                <c:pt idx="17">
                  <c:v>-0.58215857842652596</c:v>
                </c:pt>
                <c:pt idx="18">
                  <c:v>-0.60051349769377538</c:v>
                </c:pt>
                <c:pt idx="19">
                  <c:v>-0.61768410766122273</c:v>
                </c:pt>
                <c:pt idx="20">
                  <c:v>-0.63377031220039015</c:v>
                </c:pt>
                <c:pt idx="21">
                  <c:v>-0.64886166242187571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5B-4433-9765-60FD0F4B0A3F}"/>
            </c:ext>
          </c:extLst>
        </c:ser>
        <c:ser>
          <c:idx val="2"/>
          <c:order val="1"/>
          <c:tx>
            <c:v>Kw=1.10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'Scr FOV to Cam FOV Ratio'!$BJ$11:$BJ$32</c:f>
              <c:numCache>
                <c:formatCode>0.00</c:formatCode>
                <c:ptCount val="22"/>
                <c:pt idx="0">
                  <c:v>84.289406862500371</c:v>
                </c:pt>
                <c:pt idx="1">
                  <c:v>45</c:v>
                </c:pt>
                <c:pt idx="2">
                  <c:v>27.645975363738685</c:v>
                </c:pt>
                <c:pt idx="3">
                  <c:v>19.53665493812839</c:v>
                </c:pt>
                <c:pt idx="4">
                  <c:v>15.018360631150673</c:v>
                </c:pt>
                <c:pt idx="5">
                  <c:v>12.171458208587474</c:v>
                </c:pt>
                <c:pt idx="6">
                  <c:v>10.222168633636125</c:v>
                </c:pt>
                <c:pt idx="7">
                  <c:v>8.8067926944353072</c:v>
                </c:pt>
                <c:pt idx="8">
                  <c:v>7.7335980990228643</c:v>
                </c:pt>
                <c:pt idx="9">
                  <c:v>6.8924231224851429</c:v>
                </c:pt>
                <c:pt idx="10">
                  <c:v>6.2156358997026571</c:v>
                </c:pt>
                <c:pt idx="11">
                  <c:v>5.6594818401624805</c:v>
                </c:pt>
                <c:pt idx="12">
                  <c:v>5.1944289077348067</c:v>
                </c:pt>
                <c:pt idx="13">
                  <c:v>4.7998361139047008</c:v>
                </c:pt>
                <c:pt idx="14">
                  <c:v>4.4608482585165579</c:v>
                </c:pt>
                <c:pt idx="15">
                  <c:v>4.1665048855486821</c:v>
                </c:pt>
                <c:pt idx="16">
                  <c:v>3.9085442944594546</c:v>
                </c:pt>
                <c:pt idx="17">
                  <c:v>3.6806221730304531</c:v>
                </c:pt>
                <c:pt idx="18">
                  <c:v>3.4777865197981628</c:v>
                </c:pt>
                <c:pt idx="19">
                  <c:v>3.2961159725463172</c:v>
                </c:pt>
                <c:pt idx="20">
                  <c:v>3.1324651985680361</c:v>
                </c:pt>
                <c:pt idx="21">
                  <c:v>2.9842821435933775</c:v>
                </c:pt>
              </c:numCache>
            </c:numRef>
          </c:xVal>
          <c:yVal>
            <c:numRef>
              <c:f>'Scr FOV to Cam FOV Ratio'!$BT$11:$BT$32</c:f>
              <c:numCache>
                <c:formatCode>0.00</c:formatCode>
                <c:ptCount val="22"/>
                <c:pt idx="0">
                  <c:v>2.0224584909924737E-2</c:v>
                </c:pt>
                <c:pt idx="1">
                  <c:v>-3.1077101373531146E-2</c:v>
                </c:pt>
                <c:pt idx="2">
                  <c:v>2.8210126830998661E-2</c:v>
                </c:pt>
                <c:pt idx="3">
                  <c:v>0.10047204470247983</c:v>
                </c:pt>
                <c:pt idx="4">
                  <c:v>0.17942184635534986</c:v>
                </c:pt>
                <c:pt idx="5">
                  <c:v>0.26628445059401429</c:v>
                </c:pt>
                <c:pt idx="6">
                  <c:v>0.36260600766902407</c:v>
                </c:pt>
                <c:pt idx="7">
                  <c:v>0.47004174124495535</c:v>
                </c:pt>
                <c:pt idx="8">
                  <c:v>0.59052326188426818</c:v>
                </c:pt>
                <c:pt idx="9">
                  <c:v>0.72632289892137436</c:v>
                </c:pt>
                <c:pt idx="10">
                  <c:v>0.88020005147402713</c:v>
                </c:pt>
                <c:pt idx="11">
                  <c:v>1.0555431064972431</c:v>
                </c:pt>
                <c:pt idx="12">
                  <c:v>1.2565601067569432</c:v>
                </c:pt>
                <c:pt idx="13">
                  <c:v>1.4885347436992014</c:v>
                </c:pt>
                <c:pt idx="14">
                  <c:v>1.7581776581580755</c:v>
                </c:pt>
                <c:pt idx="15">
                  <c:v>2.0741175007958823</c:v>
                </c:pt>
                <c:pt idx="16">
                  <c:v>2.4476000101114082</c:v>
                </c:pt>
                <c:pt idx="17">
                  <c:v>2.8935027927700574</c:v>
                </c:pt>
                <c:pt idx="18">
                  <c:v>3.4318402372216283</c:v>
                </c:pt>
                <c:pt idx="19">
                  <c:v>4.0900492413178924</c:v>
                </c:pt>
                <c:pt idx="20">
                  <c:v>4.9065556939671495</c:v>
                </c:pt>
                <c:pt idx="21">
                  <c:v>5.9365127899755876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5B-4433-9765-60FD0F4B0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117000"/>
        <c:axId val="303119624"/>
      </c:scatterChart>
      <c:valAx>
        <c:axId val="303117000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Eccentricity [°]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0276612791822075"/>
              <c:y val="0.914616141732283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9624"/>
        <c:crosses val="autoZero"/>
        <c:crossBetween val="midCat"/>
        <c:majorUnit val="10"/>
      </c:valAx>
      <c:valAx>
        <c:axId val="303119624"/>
        <c:scaling>
          <c:orientation val="minMax"/>
          <c:max val="3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Speed [m/s]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287194363862411E-3"/>
              <c:y val="0.311301528485409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700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424478519132477"/>
          <c:y val="0.10648094539653133"/>
          <c:w val="0.31663240779113139"/>
          <c:h val="0.14198091966445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Object eccen - speed when V=2.0m/s</a:t>
            </a:r>
          </a:p>
        </c:rich>
      </c:tx>
      <c:layout>
        <c:manualLayout>
          <c:xMode val="edge"/>
          <c:yMode val="edge"/>
          <c:x val="0.173087719298245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2748998480453"/>
          <c:y val="0.10390259122021513"/>
          <c:w val="0.79377786987152921"/>
          <c:h val="0.71040669548659363"/>
        </c:manualLayout>
      </c:layout>
      <c:scatterChart>
        <c:scatterStyle val="lineMarker"/>
        <c:varyColors val="0"/>
        <c:ser>
          <c:idx val="1"/>
          <c:order val="0"/>
          <c:tx>
            <c:v>Kw=0.90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'Scr FOV to Cam FOV Ratio'!$BC$39:$BC$60</c:f>
              <c:numCache>
                <c:formatCode>0.00</c:formatCode>
                <c:ptCount val="22"/>
                <c:pt idx="0">
                  <c:v>76.865977693603682</c:v>
                </c:pt>
                <c:pt idx="1">
                  <c:v>36.86989764584402</c:v>
                </c:pt>
                <c:pt idx="2">
                  <c:v>22.249023657212366</c:v>
                </c:pt>
                <c:pt idx="3">
                  <c:v>15.708637829015744</c:v>
                </c:pt>
                <c:pt idx="4">
                  <c:v>12.094757077012099</c:v>
                </c:pt>
                <c:pt idx="5">
                  <c:v>9.8193006387578965</c:v>
                </c:pt>
                <c:pt idx="6">
                  <c:v>8.259437979878804</c:v>
                </c:pt>
                <c:pt idx="7">
                  <c:v>7.1250163489017977</c:v>
                </c:pt>
                <c:pt idx="8">
                  <c:v>6.2634906143345415</c:v>
                </c:pt>
                <c:pt idx="9">
                  <c:v>5.5872439642043474</c:v>
                </c:pt>
                <c:pt idx="10">
                  <c:v>5.0424510691709132</c:v>
                </c:pt>
                <c:pt idx="11">
                  <c:v>4.5942533312663905</c:v>
                </c:pt>
                <c:pt idx="12">
                  <c:v>4.2190953492484562</c:v>
                </c:pt>
                <c:pt idx="13">
                  <c:v>3.9004937423818911</c:v>
                </c:pt>
                <c:pt idx="14">
                  <c:v>3.626571783879617</c:v>
                </c:pt>
                <c:pt idx="15">
                  <c:v>3.3885569907235049</c:v>
                </c:pt>
                <c:pt idx="16">
                  <c:v>3.1798301198642345</c:v>
                </c:pt>
                <c:pt idx="17">
                  <c:v>2.9953032876027472</c:v>
                </c:pt>
                <c:pt idx="18">
                  <c:v>2.831001677865268</c:v>
                </c:pt>
                <c:pt idx="19">
                  <c:v>2.6837751594689845</c:v>
                </c:pt>
                <c:pt idx="20">
                  <c:v>2.5510950890009361</c:v>
                </c:pt>
                <c:pt idx="21">
                  <c:v>2.430908337040405</c:v>
                </c:pt>
              </c:numCache>
            </c:numRef>
          </c:xVal>
          <c:yVal>
            <c:numRef>
              <c:f>'Scr FOV to Cam FOV Ratio'!$BP$39:$BP$60</c:f>
              <c:numCache>
                <c:formatCode>0.00</c:formatCode>
                <c:ptCount val="22"/>
                <c:pt idx="0">
                  <c:v>0.1924492216249063</c:v>
                </c:pt>
                <c:pt idx="1">
                  <c:v>1.5428496152173743</c:v>
                </c:pt>
                <c:pt idx="2">
                  <c:v>1.7329759530468802</c:v>
                </c:pt>
                <c:pt idx="3">
                  <c:v>1.700478099615359</c:v>
                </c:pt>
                <c:pt idx="4">
                  <c:v>1.6239875584584684</c:v>
                </c:pt>
                <c:pt idx="5">
                  <c:v>1.5391619994557981</c:v>
                </c:pt>
                <c:pt idx="6">
                  <c:v>1.4556060231152745</c:v>
                </c:pt>
                <c:pt idx="7">
                  <c:v>1.3762856692392234</c:v>
                </c:pt>
                <c:pt idx="8">
                  <c:v>1.3020503059714628</c:v>
                </c:pt>
                <c:pt idx="9">
                  <c:v>1.2329791292394265</c:v>
                </c:pt>
                <c:pt idx="10">
                  <c:v>1.1688552427297161</c:v>
                </c:pt>
                <c:pt idx="11">
                  <c:v>1.1093525937346449</c:v>
                </c:pt>
                <c:pt idx="12">
                  <c:v>1.0541151360362733</c:v>
                </c:pt>
                <c:pt idx="13">
                  <c:v>1.0027914452083664</c:v>
                </c:pt>
                <c:pt idx="14">
                  <c:v>0.95504959129186773</c:v>
                </c:pt>
                <c:pt idx="15">
                  <c:v>0.91058284366283715</c:v>
                </c:pt>
                <c:pt idx="16">
                  <c:v>0.86911101617399567</c:v>
                </c:pt>
                <c:pt idx="17">
                  <c:v>0.83037974787107061</c:v>
                </c:pt>
                <c:pt idx="18">
                  <c:v>0.79415885346248771</c:v>
                </c:pt>
                <c:pt idx="19">
                  <c:v>0.76024031525333768</c:v>
                </c:pt>
                <c:pt idx="20">
                  <c:v>0.72843620550385069</c:v>
                </c:pt>
                <c:pt idx="21">
                  <c:v>0.69857668208024748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63-4232-B882-6527F59781C8}"/>
            </c:ext>
          </c:extLst>
        </c:ser>
        <c:ser>
          <c:idx val="0"/>
          <c:order val="1"/>
          <c:tx>
            <c:v>Kw=1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'Scr FOV to Cam FOV Ratio'!$AV$39:$AV$60</c:f>
              <c:numCache>
                <c:formatCode>0.00</c:formatCode>
                <c:ptCount val="22"/>
                <c:pt idx="0">
                  <c:v>78.140220879052023</c:v>
                </c:pt>
                <c:pt idx="1">
                  <c:v>39.805571092265197</c:v>
                </c:pt>
                <c:pt idx="2">
                  <c:v>24.443954780416536</c:v>
                </c:pt>
                <c:pt idx="3">
                  <c:v>17.354024636261322</c:v>
                </c:pt>
                <c:pt idx="4">
                  <c:v>13.392497753751098</c:v>
                </c:pt>
                <c:pt idx="5">
                  <c:v>10.885527054658738</c:v>
                </c:pt>
                <c:pt idx="6">
                  <c:v>9.1623470457217095</c:v>
                </c:pt>
                <c:pt idx="7">
                  <c:v>7.9071627029584581</c:v>
                </c:pt>
                <c:pt idx="8">
                  <c:v>6.9529574681739161</c:v>
                </c:pt>
                <c:pt idx="9">
                  <c:v>6.2034479016918365</c:v>
                </c:pt>
                <c:pt idx="10">
                  <c:v>5.599339336520571</c:v>
                </c:pt>
                <c:pt idx="11">
                  <c:v>5.1021652523581897</c:v>
                </c:pt>
                <c:pt idx="12">
                  <c:v>4.6858998395027029</c:v>
                </c:pt>
                <c:pt idx="13">
                  <c:v>4.3323139831885147</c:v>
                </c:pt>
                <c:pt idx="14">
                  <c:v>4.0282636664851417</c:v>
                </c:pt>
                <c:pt idx="15">
                  <c:v>3.7640348649057178</c:v>
                </c:pt>
                <c:pt idx="16">
                  <c:v>3.5322945838908875</c:v>
                </c:pt>
                <c:pt idx="17">
                  <c:v>3.3274042417265695</c:v>
                </c:pt>
                <c:pt idx="18">
                  <c:v>3.1449574646980216</c:v>
                </c:pt>
                <c:pt idx="19">
                  <c:v>2.9814612199821919</c:v>
                </c:pt>
                <c:pt idx="20">
                  <c:v>2.8341110163065135</c:v>
                </c:pt>
                <c:pt idx="21">
                  <c:v>2.7006293373952888</c:v>
                </c:pt>
              </c:numCache>
            </c:numRef>
          </c:xVal>
          <c:yVal>
            <c:numRef>
              <c:f>'Scr FOV to Cam FOV Ratio'!$BO$39:$BO$60</c:f>
              <c:numCache>
                <c:formatCode>0.00</c:formatCode>
                <c:ptCount val="22"/>
                <c:pt idx="0">
                  <c:v>0.21762117052055219</c:v>
                </c:pt>
                <c:pt idx="1">
                  <c:v>1.4783637280823569</c:v>
                </c:pt>
                <c:pt idx="2">
                  <c:v>1.8054121721912475</c:v>
                </c:pt>
                <c:pt idx="3">
                  <c:v>1.9033326267966277</c:v>
                </c:pt>
                <c:pt idx="4">
                  <c:v>1.9430100336692036</c:v>
                </c:pt>
                <c:pt idx="5">
                  <c:v>1.9626140435670614</c:v>
                </c:pt>
                <c:pt idx="6">
                  <c:v>1.9736485694481409</c:v>
                </c:pt>
                <c:pt idx="7">
                  <c:v>1.9804492628902359</c:v>
                </c:pt>
                <c:pt idx="8">
                  <c:v>1.9849282292680392</c:v>
                </c:pt>
                <c:pt idx="9">
                  <c:v>1.9880310287000214</c:v>
                </c:pt>
                <c:pt idx="10">
                  <c:v>1.9902675913427537</c:v>
                </c:pt>
                <c:pt idx="11">
                  <c:v>1.9919322030921549</c:v>
                </c:pt>
                <c:pt idx="12">
                  <c:v>1.9932041968718828</c:v>
                </c:pt>
                <c:pt idx="13">
                  <c:v>1.994197842930312</c:v>
                </c:pt>
                <c:pt idx="14">
                  <c:v>1.9949887180119674</c:v>
                </c:pt>
                <c:pt idx="15">
                  <c:v>1.9956284109078304</c:v>
                </c:pt>
                <c:pt idx="16">
                  <c:v>1.9961531033738567</c:v>
                </c:pt>
                <c:pt idx="17">
                  <c:v>1.9965887749901512</c:v>
                </c:pt>
                <c:pt idx="18">
                  <c:v>1.9969544678316709</c:v>
                </c:pt>
                <c:pt idx="19">
                  <c:v>1.9972643950396574</c:v>
                </c:pt>
                <c:pt idx="20">
                  <c:v>1.9975293383057391</c:v>
                </c:pt>
                <c:pt idx="21">
                  <c:v>1.997757595550631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A63-4232-B882-6527F59781C8}"/>
            </c:ext>
          </c:extLst>
        </c:ser>
        <c:ser>
          <c:idx val="2"/>
          <c:order val="2"/>
          <c:tx>
            <c:v>Kw=1.10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'Scr FOV to Cam FOV Ratio'!$BJ$39:$BJ$60</c:f>
              <c:numCache>
                <c:formatCode>0.00</c:formatCode>
                <c:ptCount val="22"/>
                <c:pt idx="0">
                  <c:v>79.191769059680212</c:v>
                </c:pt>
                <c:pt idx="1">
                  <c:v>42.510447078000851</c:v>
                </c:pt>
                <c:pt idx="2">
                  <c:v>26.56505117707799</c:v>
                </c:pt>
                <c:pt idx="3">
                  <c:v>18.970407808486549</c:v>
                </c:pt>
                <c:pt idx="4">
                  <c:v>14.676393137450013</c:v>
                </c:pt>
                <c:pt idx="5">
                  <c:v>11.944177188446336</c:v>
                </c:pt>
                <c:pt idx="6">
                  <c:v>10.060689795322972</c:v>
                </c:pt>
                <c:pt idx="7">
                  <c:v>8.6863545812366532</c:v>
                </c:pt>
                <c:pt idx="8">
                  <c:v>7.640406761026755</c:v>
                </c:pt>
                <c:pt idx="9">
                  <c:v>6.8182145716518692</c:v>
                </c:pt>
                <c:pt idx="10">
                  <c:v>6.1551683432740036</c:v>
                </c:pt>
                <c:pt idx="11">
                  <c:v>5.6092744464458066</c:v>
                </c:pt>
                <c:pt idx="12">
                  <c:v>5.1520817022062273</c:v>
                </c:pt>
                <c:pt idx="13">
                  <c:v>4.7636416907261792</c:v>
                </c:pt>
                <c:pt idx="14">
                  <c:v>4.4295592989776384</c:v>
                </c:pt>
                <c:pt idx="15">
                  <c:v>4.1391892557261984</c:v>
                </c:pt>
                <c:pt idx="16">
                  <c:v>3.8844915700530738</c:v>
                </c:pt>
                <c:pt idx="17">
                  <c:v>3.6592815186608023</c:v>
                </c:pt>
                <c:pt idx="18">
                  <c:v>3.4587243188064174</c:v>
                </c:pt>
                <c:pt idx="19">
                  <c:v>3.2789862588544221</c:v>
                </c:pt>
                <c:pt idx="20">
                  <c:v>3.1169885991201709</c:v>
                </c:pt>
                <c:pt idx="21">
                  <c:v>2.9702306071965188</c:v>
                </c:pt>
              </c:numCache>
            </c:numRef>
          </c:xVal>
          <c:yVal>
            <c:numRef>
              <c:f>'Scr FOV to Cam FOV Ratio'!$BQ$39:$BQ$60</c:f>
              <c:numCache>
                <c:formatCode>0.00</c:formatCode>
                <c:ptCount val="22"/>
                <c:pt idx="0">
                  <c:v>0.24235656774653558</c:v>
                </c:pt>
                <c:pt idx="1">
                  <c:v>1.4204384702376793</c:v>
                </c:pt>
                <c:pt idx="2">
                  <c:v>1.8687507800525971</c:v>
                </c:pt>
                <c:pt idx="3">
                  <c:v>2.1118576692804858</c:v>
                </c:pt>
                <c:pt idx="4">
                  <c:v>2.3101590424686513</c:v>
                </c:pt>
                <c:pt idx="5">
                  <c:v>2.5043629979724091</c:v>
                </c:pt>
                <c:pt idx="6">
                  <c:v>2.7090697417418319</c:v>
                </c:pt>
                <c:pt idx="7">
                  <c:v>2.9319596884644561</c:v>
                </c:pt>
                <c:pt idx="8">
                  <c:v>3.1788240799181544</c:v>
                </c:pt>
                <c:pt idx="9">
                  <c:v>3.4552006197008467</c:v>
                </c:pt>
                <c:pt idx="10">
                  <c:v>3.7671737468096822</c:v>
                </c:pt>
                <c:pt idx="11">
                  <c:v>4.1218870176018285</c:v>
                </c:pt>
                <c:pt idx="12">
                  <c:v>4.5280305945697563</c:v>
                </c:pt>
                <c:pt idx="13">
                  <c:v>4.9964111199766137</c:v>
                </c:pt>
                <c:pt idx="14">
                  <c:v>5.5406923572479982</c:v>
                </c:pt>
                <c:pt idx="15">
                  <c:v>6.178409246978056</c:v>
                </c:pt>
                <c:pt idx="16">
                  <c:v>6.9324005324650884</c:v>
                </c:pt>
                <c:pt idx="17">
                  <c:v>7.8328832576110941</c:v>
                </c:pt>
                <c:pt idx="18">
                  <c:v>8.9205283320018225</c:v>
                </c:pt>
                <c:pt idx="19">
                  <c:v>10.251135052185205</c:v>
                </c:pt>
                <c:pt idx="20">
                  <c:v>11.902933759283982</c:v>
                </c:pt>
                <c:pt idx="21">
                  <c:v>13.988354101018672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A63-4232-B882-6527F5978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117000"/>
        <c:axId val="303119624"/>
      </c:scatterChart>
      <c:valAx>
        <c:axId val="303117000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Eccentricity [°]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0276612791822075"/>
              <c:y val="0.914616141732283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9624"/>
        <c:crosses val="autoZero"/>
        <c:crossBetween val="midCat"/>
        <c:majorUnit val="10"/>
      </c:valAx>
      <c:valAx>
        <c:axId val="303119624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Speed [m/s]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287194363862411E-3"/>
              <c:y val="0.311301528485409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700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424478519132477"/>
          <c:y val="0.10648094539653133"/>
          <c:w val="0.31663240779113139"/>
          <c:h val="0.2155103314291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Optic Flow Distortion when V=2.0m/s</a:t>
            </a:r>
          </a:p>
        </c:rich>
      </c:tx>
      <c:layout>
        <c:manualLayout>
          <c:xMode val="edge"/>
          <c:yMode val="edge"/>
          <c:x val="0.1590526315789473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2748998480453"/>
          <c:y val="0.10390259122021513"/>
          <c:w val="0.79377786987152921"/>
          <c:h val="0.71040669548659363"/>
        </c:manualLayout>
      </c:layout>
      <c:scatterChart>
        <c:scatterStyle val="lineMarker"/>
        <c:varyColors val="0"/>
        <c:ser>
          <c:idx val="1"/>
          <c:order val="0"/>
          <c:tx>
            <c:v>Kw=0.90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'Scr FOV to Cam FOV Ratio'!$BC$39:$BC$60</c:f>
              <c:numCache>
                <c:formatCode>0.00</c:formatCode>
                <c:ptCount val="22"/>
                <c:pt idx="0">
                  <c:v>76.865977693603682</c:v>
                </c:pt>
                <c:pt idx="1">
                  <c:v>36.86989764584402</c:v>
                </c:pt>
                <c:pt idx="2">
                  <c:v>22.249023657212366</c:v>
                </c:pt>
                <c:pt idx="3">
                  <c:v>15.708637829015744</c:v>
                </c:pt>
                <c:pt idx="4">
                  <c:v>12.094757077012099</c:v>
                </c:pt>
                <c:pt idx="5">
                  <c:v>9.8193006387578965</c:v>
                </c:pt>
                <c:pt idx="6">
                  <c:v>8.259437979878804</c:v>
                </c:pt>
                <c:pt idx="7">
                  <c:v>7.1250163489017977</c:v>
                </c:pt>
                <c:pt idx="8">
                  <c:v>6.2634906143345415</c:v>
                </c:pt>
                <c:pt idx="9">
                  <c:v>5.5872439642043474</c:v>
                </c:pt>
                <c:pt idx="10">
                  <c:v>5.0424510691709132</c:v>
                </c:pt>
                <c:pt idx="11">
                  <c:v>4.5942533312663905</c:v>
                </c:pt>
                <c:pt idx="12">
                  <c:v>4.2190953492484562</c:v>
                </c:pt>
                <c:pt idx="13">
                  <c:v>3.9004937423818911</c:v>
                </c:pt>
                <c:pt idx="14">
                  <c:v>3.626571783879617</c:v>
                </c:pt>
                <c:pt idx="15">
                  <c:v>3.3885569907235049</c:v>
                </c:pt>
                <c:pt idx="16">
                  <c:v>3.1798301198642345</c:v>
                </c:pt>
                <c:pt idx="17">
                  <c:v>2.9953032876027472</c:v>
                </c:pt>
                <c:pt idx="18">
                  <c:v>2.831001677865268</c:v>
                </c:pt>
                <c:pt idx="19">
                  <c:v>2.6837751594689845</c:v>
                </c:pt>
                <c:pt idx="20">
                  <c:v>2.5510950890009361</c:v>
                </c:pt>
                <c:pt idx="21">
                  <c:v>2.430908337040405</c:v>
                </c:pt>
              </c:numCache>
            </c:numRef>
          </c:xVal>
          <c:yVal>
            <c:numRef>
              <c:f>'Scr FOV to Cam FOV Ratio'!$BS$39:$BS$60</c:f>
              <c:numCache>
                <c:formatCode>0.00</c:formatCode>
                <c:ptCount val="22"/>
                <c:pt idx="0">
                  <c:v>-2.517194889564589E-2</c:v>
                </c:pt>
                <c:pt idx="1">
                  <c:v>6.448588713501735E-2</c:v>
                </c:pt>
                <c:pt idx="2">
                  <c:v>-7.2436219144367264E-2</c:v>
                </c:pt>
                <c:pt idx="3">
                  <c:v>-0.20285452718126873</c:v>
                </c:pt>
                <c:pt idx="4">
                  <c:v>-0.31902247521073512</c:v>
                </c:pt>
                <c:pt idx="5">
                  <c:v>-0.42345204411126325</c:v>
                </c:pt>
                <c:pt idx="6">
                  <c:v>-0.51804254633286639</c:v>
                </c:pt>
                <c:pt idx="7">
                  <c:v>-0.60416359365101258</c:v>
                </c:pt>
                <c:pt idx="8">
                  <c:v>-0.68287792329657648</c:v>
                </c:pt>
                <c:pt idx="9">
                  <c:v>-0.75505189946059481</c:v>
                </c:pt>
                <c:pt idx="10">
                  <c:v>-0.82141234861303758</c:v>
                </c:pt>
                <c:pt idx="11">
                  <c:v>-0.88257960935751001</c:v>
                </c:pt>
                <c:pt idx="12">
                  <c:v>-0.9390890608356095</c:v>
                </c:pt>
                <c:pt idx="13">
                  <c:v>-0.99140639772194561</c:v>
                </c:pt>
                <c:pt idx="14">
                  <c:v>-1.0399391267200997</c:v>
                </c:pt>
                <c:pt idx="15">
                  <c:v>-1.0850455672449932</c:v>
                </c:pt>
                <c:pt idx="16">
                  <c:v>-1.127042087199861</c:v>
                </c:pt>
                <c:pt idx="17">
                  <c:v>-1.1662090271190806</c:v>
                </c:pt>
                <c:pt idx="18">
                  <c:v>-1.2027956143691831</c:v>
                </c:pt>
                <c:pt idx="19">
                  <c:v>-1.2370240797863197</c:v>
                </c:pt>
                <c:pt idx="20">
                  <c:v>-1.2690931328018884</c:v>
                </c:pt>
                <c:pt idx="21">
                  <c:v>-1.2991809134703836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58-4EE9-9362-3EA157B80FE3}"/>
            </c:ext>
          </c:extLst>
        </c:ser>
        <c:ser>
          <c:idx val="2"/>
          <c:order val="1"/>
          <c:tx>
            <c:v>Kw=1.10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'Scr FOV to Cam FOV Ratio'!$BJ$39:$BJ$60</c:f>
              <c:numCache>
                <c:formatCode>0.00</c:formatCode>
                <c:ptCount val="22"/>
                <c:pt idx="0">
                  <c:v>79.191769059680212</c:v>
                </c:pt>
                <c:pt idx="1">
                  <c:v>42.510447078000851</c:v>
                </c:pt>
                <c:pt idx="2">
                  <c:v>26.56505117707799</c:v>
                </c:pt>
                <c:pt idx="3">
                  <c:v>18.970407808486549</c:v>
                </c:pt>
                <c:pt idx="4">
                  <c:v>14.676393137450013</c:v>
                </c:pt>
                <c:pt idx="5">
                  <c:v>11.944177188446336</c:v>
                </c:pt>
                <c:pt idx="6">
                  <c:v>10.060689795322972</c:v>
                </c:pt>
                <c:pt idx="7">
                  <c:v>8.6863545812366532</c:v>
                </c:pt>
                <c:pt idx="8">
                  <c:v>7.640406761026755</c:v>
                </c:pt>
                <c:pt idx="9">
                  <c:v>6.8182145716518692</c:v>
                </c:pt>
                <c:pt idx="10">
                  <c:v>6.1551683432740036</c:v>
                </c:pt>
                <c:pt idx="11">
                  <c:v>5.6092744464458066</c:v>
                </c:pt>
                <c:pt idx="12">
                  <c:v>5.1520817022062273</c:v>
                </c:pt>
                <c:pt idx="13">
                  <c:v>4.7636416907261792</c:v>
                </c:pt>
                <c:pt idx="14">
                  <c:v>4.4295592989776384</c:v>
                </c:pt>
                <c:pt idx="15">
                  <c:v>4.1391892557261984</c:v>
                </c:pt>
                <c:pt idx="16">
                  <c:v>3.8844915700530738</c:v>
                </c:pt>
                <c:pt idx="17">
                  <c:v>3.6592815186608023</c:v>
                </c:pt>
                <c:pt idx="18">
                  <c:v>3.4587243188064174</c:v>
                </c:pt>
                <c:pt idx="19">
                  <c:v>3.2789862588544221</c:v>
                </c:pt>
                <c:pt idx="20">
                  <c:v>3.1169885991201709</c:v>
                </c:pt>
                <c:pt idx="21">
                  <c:v>2.9702306071965188</c:v>
                </c:pt>
              </c:numCache>
            </c:numRef>
          </c:xVal>
          <c:yVal>
            <c:numRef>
              <c:f>'Scr FOV to Cam FOV Ratio'!$BT$39:$BT$60</c:f>
              <c:numCache>
                <c:formatCode>0.00</c:formatCode>
                <c:ptCount val="22"/>
                <c:pt idx="0">
                  <c:v>2.4735397225983391E-2</c:v>
                </c:pt>
                <c:pt idx="1">
                  <c:v>-5.7925257844677613E-2</c:v>
                </c:pt>
                <c:pt idx="2">
                  <c:v>6.3338607861349594E-2</c:v>
                </c:pt>
                <c:pt idx="3">
                  <c:v>0.20852504248385806</c:v>
                </c:pt>
                <c:pt idx="4">
                  <c:v>0.36714900879944778</c:v>
                </c:pt>
                <c:pt idx="5">
                  <c:v>0.54174895440534776</c:v>
                </c:pt>
                <c:pt idx="6">
                  <c:v>0.73542117229369097</c:v>
                </c:pt>
                <c:pt idx="7">
                  <c:v>0.95151042557422016</c:v>
                </c:pt>
                <c:pt idx="8">
                  <c:v>1.1938958506501152</c:v>
                </c:pt>
                <c:pt idx="9">
                  <c:v>1.4671695910008253</c:v>
                </c:pt>
                <c:pt idx="10">
                  <c:v>1.7769061554669285</c:v>
                </c:pt>
                <c:pt idx="11">
                  <c:v>2.1299548145096736</c:v>
                </c:pt>
                <c:pt idx="12">
                  <c:v>2.5348263976978735</c:v>
                </c:pt>
                <c:pt idx="13">
                  <c:v>3.0022132770463017</c:v>
                </c:pt>
                <c:pt idx="14">
                  <c:v>3.5457036392360308</c:v>
                </c:pt>
                <c:pt idx="15">
                  <c:v>4.1827808360702257</c:v>
                </c:pt>
                <c:pt idx="16">
                  <c:v>4.9362474290912317</c:v>
                </c:pt>
                <c:pt idx="17">
                  <c:v>5.8362944826209429</c:v>
                </c:pt>
                <c:pt idx="18">
                  <c:v>6.9235738641701516</c:v>
                </c:pt>
                <c:pt idx="19">
                  <c:v>8.2538706571455478</c:v>
                </c:pt>
                <c:pt idx="20">
                  <c:v>9.9054044209782433</c:v>
                </c:pt>
                <c:pt idx="21">
                  <c:v>11.990596505468041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58-4EE9-9362-3EA157B80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117000"/>
        <c:axId val="303119624"/>
      </c:scatterChart>
      <c:valAx>
        <c:axId val="303117000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Eccentricity [°]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0276612791822075"/>
              <c:y val="0.914616141732283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9624"/>
        <c:crosses val="autoZero"/>
        <c:crossBetween val="midCat"/>
        <c:majorUnit val="10"/>
      </c:valAx>
      <c:valAx>
        <c:axId val="303119624"/>
        <c:scaling>
          <c:orientation val="minMax"/>
          <c:max val="3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Speed [m/s]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287194363862411E-3"/>
              <c:y val="0.311301528485409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700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424478519132477"/>
          <c:y val="0.10648094539653133"/>
          <c:w val="0.31663240779113139"/>
          <c:h val="0.14198091966445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Object eccen - speed when V=3.0m/s</a:t>
            </a:r>
          </a:p>
        </c:rich>
      </c:tx>
      <c:layout>
        <c:manualLayout>
          <c:xMode val="edge"/>
          <c:yMode val="edge"/>
          <c:x val="0.173087719298245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2748998480453"/>
          <c:y val="0.10390259122021513"/>
          <c:w val="0.79377786987152921"/>
          <c:h val="0.71040669548659363"/>
        </c:manualLayout>
      </c:layout>
      <c:scatterChart>
        <c:scatterStyle val="lineMarker"/>
        <c:varyColors val="0"/>
        <c:ser>
          <c:idx val="1"/>
          <c:order val="0"/>
          <c:tx>
            <c:v>Kw=0.90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'Scr FOV to Cam FOV Ratio'!$BC$67:$BC$88</c:f>
              <c:numCache>
                <c:formatCode>0.00</c:formatCode>
                <c:ptCount val="22"/>
                <c:pt idx="0">
                  <c:v>70.994015803963222</c:v>
                </c:pt>
                <c:pt idx="1">
                  <c:v>34.695153531233963</c:v>
                </c:pt>
                <c:pt idx="2">
                  <c:v>21.37062226934319</c:v>
                </c:pt>
                <c:pt idx="3">
                  <c:v>15.255118703057777</c:v>
                </c:pt>
                <c:pt idx="4">
                  <c:v>11.821488340607255</c:v>
                </c:pt>
                <c:pt idx="5">
                  <c:v>9.6375381129309456</c:v>
                </c:pt>
                <c:pt idx="6">
                  <c:v>8.13010235415598</c:v>
                </c:pt>
                <c:pt idx="7">
                  <c:v>7.028396238949604</c:v>
                </c:pt>
                <c:pt idx="8">
                  <c:v>6.1886159632416007</c:v>
                </c:pt>
                <c:pt idx="9">
                  <c:v>5.5275401516561722</c:v>
                </c:pt>
                <c:pt idx="10">
                  <c:v>4.9937439858233921</c:v>
                </c:pt>
                <c:pt idx="11">
                  <c:v>4.5537679791586267</c:v>
                </c:pt>
                <c:pt idx="12">
                  <c:v>4.1849161251184155</c:v>
                </c:pt>
                <c:pt idx="13">
                  <c:v>3.8712562319856296</c:v>
                </c:pt>
                <c:pt idx="14">
                  <c:v>3.6012781172234396</c:v>
                </c:pt>
                <c:pt idx="15">
                  <c:v>3.3664606634298004</c:v>
                </c:pt>
                <c:pt idx="16">
                  <c:v>3.1603616260456748</c:v>
                </c:pt>
                <c:pt idx="17">
                  <c:v>2.9780206519497519</c:v>
                </c:pt>
                <c:pt idx="18">
                  <c:v>2.8155566842112285</c:v>
                </c:pt>
                <c:pt idx="19">
                  <c:v>2.6698897620076245</c:v>
                </c:pt>
                <c:pt idx="20">
                  <c:v>182.5385445983988</c:v>
                </c:pt>
                <c:pt idx="21">
                  <c:v>182.41950921665634</c:v>
                </c:pt>
              </c:numCache>
            </c:numRef>
          </c:xVal>
          <c:yVal>
            <c:numRef>
              <c:f>'Scr FOV to Cam FOV Ratio'!$BP$67:$BP$88</c:f>
              <c:numCache>
                <c:formatCode>0.00</c:formatCode>
                <c:ptCount val="22"/>
                <c:pt idx="0">
                  <c:v>0.45961606629182361</c:v>
                </c:pt>
                <c:pt idx="1">
                  <c:v>2.3465918181999168</c:v>
                </c:pt>
                <c:pt idx="2">
                  <c:v>2.6002587948347022</c:v>
                </c:pt>
                <c:pt idx="3">
                  <c:v>2.5456772583912546</c:v>
                </c:pt>
                <c:pt idx="4">
                  <c:v>2.4297039099960482</c:v>
                </c:pt>
                <c:pt idx="5">
                  <c:v>2.302378162843457</c:v>
                </c:pt>
                <c:pt idx="6">
                  <c:v>2.1773047597595774</c:v>
                </c:pt>
                <c:pt idx="7">
                  <c:v>2.058691892090021</c:v>
                </c:pt>
                <c:pt idx="8">
                  <c:v>1.9477289071890258</c:v>
                </c:pt>
                <c:pt idx="9">
                  <c:v>1.8445022749690665</c:v>
                </c:pt>
                <c:pt idx="10">
                  <c:v>1.7486743053528997</c:v>
                </c:pt>
                <c:pt idx="11">
                  <c:v>1.6597518679236956</c:v>
                </c:pt>
                <c:pt idx="12">
                  <c:v>1.5772004499721959</c:v>
                </c:pt>
                <c:pt idx="13">
                  <c:v>1.5004940472157813</c:v>
                </c:pt>
                <c:pt idx="14">
                  <c:v>1.4291365420287505</c:v>
                </c:pt>
                <c:pt idx="15">
                  <c:v>1.3626698203256282</c:v>
                </c:pt>
                <c:pt idx="16">
                  <c:v>1.3006755792719638</c:v>
                </c:pt>
                <c:pt idx="17">
                  <c:v>1.2427741510007273</c:v>
                </c:pt>
                <c:pt idx="18">
                  <c:v>1.1886219874520165</c:v>
                </c:pt>
                <c:pt idx="19">
                  <c:v>1.1379086360251023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A2-4402-8718-78869F5CF356}"/>
            </c:ext>
          </c:extLst>
        </c:ser>
        <c:ser>
          <c:idx val="0"/>
          <c:order val="1"/>
          <c:tx>
            <c:v>Kw=1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'Scr FOV to Cam FOV Ratio'!$AV$67:$AV$88</c:f>
              <c:numCache>
                <c:formatCode>0.00</c:formatCode>
                <c:ptCount val="22"/>
                <c:pt idx="0">
                  <c:v>72.776563808868545</c:v>
                </c:pt>
                <c:pt idx="1">
                  <c:v>37.568592028827496</c:v>
                </c:pt>
                <c:pt idx="2">
                  <c:v>23.498565675952097</c:v>
                </c:pt>
                <c:pt idx="3">
                  <c:v>16.858398767738279</c:v>
                </c:pt>
                <c:pt idx="4">
                  <c:v>13.091893064346847</c:v>
                </c:pt>
                <c:pt idx="5">
                  <c:v>10.684912400002718</c:v>
                </c:pt>
                <c:pt idx="6">
                  <c:v>9.0193224313816831</c:v>
                </c:pt>
                <c:pt idx="7">
                  <c:v>7.8001878841816987</c:v>
                </c:pt>
                <c:pt idx="8">
                  <c:v>6.8699923082142584</c:v>
                </c:pt>
                <c:pt idx="9">
                  <c:v>6.1372559492619869</c:v>
                </c:pt>
                <c:pt idx="10">
                  <c:v>5.5453173088620398</c:v>
                </c:pt>
                <c:pt idx="11">
                  <c:v>5.057248532559135</c:v>
                </c:pt>
                <c:pt idx="12">
                  <c:v>4.6479706913870338</c:v>
                </c:pt>
                <c:pt idx="13">
                  <c:v>4.299862820192069</c:v>
                </c:pt>
                <c:pt idx="14">
                  <c:v>4.0001857605131033</c:v>
                </c:pt>
                <c:pt idx="15">
                  <c:v>3.7395033629310719</c:v>
                </c:pt>
                <c:pt idx="16">
                  <c:v>3.5106784302672982</c:v>
                </c:pt>
                <c:pt idx="17">
                  <c:v>3.3082135338720353</c:v>
                </c:pt>
                <c:pt idx="18">
                  <c:v>3.1278061212861563</c:v>
                </c:pt>
                <c:pt idx="19">
                  <c:v>2.9660408899871178</c:v>
                </c:pt>
                <c:pt idx="20">
                  <c:v>2.82017247244849</c:v>
                </c:pt>
                <c:pt idx="21">
                  <c:v>2.6879689656035737</c:v>
                </c:pt>
              </c:numCache>
            </c:numRef>
          </c:xVal>
          <c:yVal>
            <c:numRef>
              <c:f>'Scr FOV to Cam FOV Ratio'!$BO$67:$BO$88</c:f>
              <c:numCache>
                <c:formatCode>0.00</c:formatCode>
                <c:ptCount val="22"/>
                <c:pt idx="0">
                  <c:v>0.46897946469756091</c:v>
                </c:pt>
                <c:pt idx="1">
                  <c:v>2.2590838431257754</c:v>
                </c:pt>
                <c:pt idx="2">
                  <c:v>2.7191926329710059</c:v>
                </c:pt>
                <c:pt idx="3">
                  <c:v>2.8591026974495382</c:v>
                </c:pt>
                <c:pt idx="4">
                  <c:v>2.9164238531116204</c:v>
                </c:pt>
                <c:pt idx="5">
                  <c:v>2.9449511047193599</c:v>
                </c:pt>
                <c:pt idx="6">
                  <c:v>2.9610884322860542</c:v>
                </c:pt>
                <c:pt idx="7">
                  <c:v>2.9710699604998236</c:v>
                </c:pt>
                <c:pt idx="8">
                  <c:v>2.9776617511219783</c:v>
                </c:pt>
                <c:pt idx="9">
                  <c:v>2.9822379104066776</c:v>
                </c:pt>
                <c:pt idx="10">
                  <c:v>2.9855421146724126</c:v>
                </c:pt>
                <c:pt idx="11">
                  <c:v>2.9880047672669008</c:v>
                </c:pt>
                <c:pt idx="12">
                  <c:v>2.9898887580984201</c:v>
                </c:pt>
                <c:pt idx="13">
                  <c:v>2.9913619234329758</c:v>
                </c:pt>
                <c:pt idx="14">
                  <c:v>2.9925354491675371</c:v>
                </c:pt>
                <c:pt idx="15">
                  <c:v>2.9934853370928671</c:v>
                </c:pt>
                <c:pt idx="16">
                  <c:v>2.9942649555386325</c:v>
                </c:pt>
                <c:pt idx="17">
                  <c:v>2.9949126651130697</c:v>
                </c:pt>
                <c:pt idx="18">
                  <c:v>2.9954566089615398</c:v>
                </c:pt>
                <c:pt idx="19">
                  <c:v>2.995917810736124</c:v>
                </c:pt>
                <c:pt idx="20">
                  <c:v>2.9963122302074296</c:v>
                </c:pt>
                <c:pt idx="21">
                  <c:v>2.9966521586893435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A2-4402-8718-78869F5CF356}"/>
            </c:ext>
          </c:extLst>
        </c:ser>
        <c:ser>
          <c:idx val="2"/>
          <c:order val="2"/>
          <c:tx>
            <c:v>Kw=1.10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'Scr FOV to Cam FOV Ratio'!$BJ$67:$BJ$88</c:f>
              <c:numCache>
                <c:formatCode>0.00</c:formatCode>
                <c:ptCount val="22"/>
                <c:pt idx="0">
                  <c:v>74.261198562550547</c:v>
                </c:pt>
                <c:pt idx="1">
                  <c:v>40.236358309273825</c:v>
                </c:pt>
                <c:pt idx="2">
                  <c:v>25.559965171823812</c:v>
                </c:pt>
                <c:pt idx="3">
                  <c:v>18.434948822922014</c:v>
                </c:pt>
                <c:pt idx="4">
                  <c:v>14.349332042947134</c:v>
                </c:pt>
                <c:pt idx="5">
                  <c:v>11.725112015165079</c:v>
                </c:pt>
                <c:pt idx="6">
                  <c:v>9.90418321297388</c:v>
                </c:pt>
                <c:pt idx="7">
                  <c:v>8.5691418798376446</c:v>
                </c:pt>
                <c:pt idx="8">
                  <c:v>7.549421768263274</c:v>
                </c:pt>
                <c:pt idx="9">
                  <c:v>6.7455796474828187</c:v>
                </c:pt>
                <c:pt idx="10">
                  <c:v>6.0958615445958166</c:v>
                </c:pt>
                <c:pt idx="11">
                  <c:v>5.5599472633095353</c:v>
                </c:pt>
                <c:pt idx="12">
                  <c:v>5.1104175610312259</c:v>
                </c:pt>
                <c:pt idx="13">
                  <c:v>4.7279878188422026</c:v>
                </c:pt>
                <c:pt idx="14">
                  <c:v>4.3987053549955322</c:v>
                </c:pt>
                <c:pt idx="15">
                  <c:v>4.1122288447184578</c:v>
                </c:pt>
                <c:pt idx="16">
                  <c:v>3.8607326248832723</c:v>
                </c:pt>
                <c:pt idx="17">
                  <c:v>3.638186577864666</c:v>
                </c:pt>
                <c:pt idx="18">
                  <c:v>3.4398696937460249</c:v>
                </c:pt>
                <c:pt idx="19">
                  <c:v>3.2620334773967508</c:v>
                </c:pt>
                <c:pt idx="20">
                  <c:v>3.1016640298684615</c:v>
                </c:pt>
                <c:pt idx="21">
                  <c:v>2.956310657503654</c:v>
                </c:pt>
              </c:numCache>
            </c:numRef>
          </c:xVal>
          <c:yVal>
            <c:numRef>
              <c:f>'Scr FOV to Cam FOV Ratio'!$BQ$67:$BQ$88</c:f>
              <c:numCache>
                <c:formatCode>0.00</c:formatCode>
                <c:ptCount val="22"/>
                <c:pt idx="0">
                  <c:v>0.48460060270535399</c:v>
                </c:pt>
                <c:pt idx="1">
                  <c:v>2.1791990660384952</c:v>
                </c:pt>
                <c:pt idx="2">
                  <c:v>2.8246557176010256</c:v>
                </c:pt>
                <c:pt idx="3">
                  <c:v>3.1833278289744138</c:v>
                </c:pt>
                <c:pt idx="4">
                  <c:v>3.4796859281325254</c:v>
                </c:pt>
                <c:pt idx="5">
                  <c:v>3.7714406370862452</c:v>
                </c:pt>
                <c:pt idx="6">
                  <c:v>4.0796969460688004</c:v>
                </c:pt>
                <c:pt idx="7">
                  <c:v>4.4156082112284523</c:v>
                </c:pt>
                <c:pt idx="8">
                  <c:v>4.7879348138173228</c:v>
                </c:pt>
                <c:pt idx="9">
                  <c:v>5.2049613119049454</c:v>
                </c:pt>
                <c:pt idx="10">
                  <c:v>5.6758782012953723</c:v>
                </c:pt>
                <c:pt idx="11">
                  <c:v>6.211500479333818</c:v>
                </c:pt>
                <c:pt idx="12">
                  <c:v>6.8250020112259335</c:v>
                </c:pt>
                <c:pt idx="13">
                  <c:v>7.5327802674541289</c:v>
                </c:pt>
                <c:pt idx="14">
                  <c:v>8.35558409720214</c:v>
                </c:pt>
                <c:pt idx="15">
                  <c:v>9.3200607652266498</c:v>
                </c:pt>
                <c:pt idx="16">
                  <c:v>10.460944508281216</c:v>
                </c:pt>
                <c:pt idx="17">
                  <c:v>11.824229491132847</c:v>
                </c:pt>
                <c:pt idx="18">
                  <c:v>13.471879744390662</c:v>
                </c:pt>
                <c:pt idx="19">
                  <c:v>15.488997455606324</c:v>
                </c:pt>
                <c:pt idx="20">
                  <c:v>17.995038516002424</c:v>
                </c:pt>
                <c:pt idx="21">
                  <c:v>21.161917903372753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2A2-4402-8718-78869F5CF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117000"/>
        <c:axId val="303119624"/>
      </c:scatterChart>
      <c:valAx>
        <c:axId val="303117000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Eccentricity [°]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0276612791822075"/>
              <c:y val="0.914616141732283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9624"/>
        <c:crosses val="autoZero"/>
        <c:crossBetween val="midCat"/>
        <c:majorUnit val="10"/>
      </c:valAx>
      <c:valAx>
        <c:axId val="30311962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Speed [m/s]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287194363862411E-3"/>
              <c:y val="0.311301528485409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700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424478519132477"/>
          <c:y val="0.10648094539653133"/>
          <c:w val="0.31663240779113139"/>
          <c:h val="0.2155103314291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Optic Flow Distortion when V=3.0m/s</a:t>
            </a:r>
          </a:p>
        </c:rich>
      </c:tx>
      <c:layout>
        <c:manualLayout>
          <c:xMode val="edge"/>
          <c:yMode val="edge"/>
          <c:x val="0.1590526315789473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2748998480453"/>
          <c:y val="0.10390259122021513"/>
          <c:w val="0.79377786987152921"/>
          <c:h val="0.71040669548659363"/>
        </c:manualLayout>
      </c:layout>
      <c:scatterChart>
        <c:scatterStyle val="lineMarker"/>
        <c:varyColors val="0"/>
        <c:ser>
          <c:idx val="1"/>
          <c:order val="0"/>
          <c:tx>
            <c:v>Kw=0.90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'Scr FOV to Cam FOV Ratio'!$BC$67:$BC$88</c:f>
              <c:numCache>
                <c:formatCode>0.00</c:formatCode>
                <c:ptCount val="22"/>
                <c:pt idx="0">
                  <c:v>70.994015803963222</c:v>
                </c:pt>
                <c:pt idx="1">
                  <c:v>34.695153531233963</c:v>
                </c:pt>
                <c:pt idx="2">
                  <c:v>21.37062226934319</c:v>
                </c:pt>
                <c:pt idx="3">
                  <c:v>15.255118703057777</c:v>
                </c:pt>
                <c:pt idx="4">
                  <c:v>11.821488340607255</c:v>
                </c:pt>
                <c:pt idx="5">
                  <c:v>9.6375381129309456</c:v>
                </c:pt>
                <c:pt idx="6">
                  <c:v>8.13010235415598</c:v>
                </c:pt>
                <c:pt idx="7">
                  <c:v>7.028396238949604</c:v>
                </c:pt>
                <c:pt idx="8">
                  <c:v>6.1886159632416007</c:v>
                </c:pt>
                <c:pt idx="9">
                  <c:v>5.5275401516561722</c:v>
                </c:pt>
                <c:pt idx="10">
                  <c:v>4.9937439858233921</c:v>
                </c:pt>
                <c:pt idx="11">
                  <c:v>4.5537679791586267</c:v>
                </c:pt>
                <c:pt idx="12">
                  <c:v>4.1849161251184155</c:v>
                </c:pt>
                <c:pt idx="13">
                  <c:v>3.8712562319856296</c:v>
                </c:pt>
                <c:pt idx="14">
                  <c:v>3.6012781172234396</c:v>
                </c:pt>
                <c:pt idx="15">
                  <c:v>3.3664606634298004</c:v>
                </c:pt>
                <c:pt idx="16">
                  <c:v>3.1603616260456748</c:v>
                </c:pt>
                <c:pt idx="17">
                  <c:v>2.9780206519497519</c:v>
                </c:pt>
                <c:pt idx="18">
                  <c:v>2.8155566842112285</c:v>
                </c:pt>
                <c:pt idx="19">
                  <c:v>2.6698897620076245</c:v>
                </c:pt>
                <c:pt idx="20">
                  <c:v>182.5385445983988</c:v>
                </c:pt>
                <c:pt idx="21">
                  <c:v>182.41950921665634</c:v>
                </c:pt>
              </c:numCache>
            </c:numRef>
          </c:xVal>
          <c:yVal>
            <c:numRef>
              <c:f>'Scr FOV to Cam FOV Ratio'!$BS$67:$BS$88</c:f>
              <c:numCache>
                <c:formatCode>0.00</c:formatCode>
                <c:ptCount val="22"/>
                <c:pt idx="0">
                  <c:v>-9.3633984057372999E-3</c:v>
                </c:pt>
                <c:pt idx="1">
                  <c:v>8.7507975074141431E-2</c:v>
                </c:pt>
                <c:pt idx="2">
                  <c:v>-0.11893383813630365</c:v>
                </c:pt>
                <c:pt idx="3">
                  <c:v>-0.31342543905828357</c:v>
                </c:pt>
                <c:pt idx="4">
                  <c:v>-0.48671994311557221</c:v>
                </c:pt>
                <c:pt idx="5">
                  <c:v>-0.64257294187590297</c:v>
                </c:pt>
                <c:pt idx="6">
                  <c:v>-0.78378367252647685</c:v>
                </c:pt>
                <c:pt idx="7">
                  <c:v>-0.91237806840980262</c:v>
                </c:pt>
                <c:pt idx="8">
                  <c:v>-1.0299328439329525</c:v>
                </c:pt>
                <c:pt idx="9">
                  <c:v>-1.1377356354376111</c:v>
                </c:pt>
                <c:pt idx="10">
                  <c:v>-1.2368678093195129</c:v>
                </c:pt>
                <c:pt idx="11">
                  <c:v>-1.3282528993432052</c:v>
                </c:pt>
                <c:pt idx="12">
                  <c:v>-1.4126883081262243</c:v>
                </c:pt>
                <c:pt idx="13">
                  <c:v>-1.4908678762171945</c:v>
                </c:pt>
                <c:pt idx="14">
                  <c:v>-1.5633989071387866</c:v>
                </c:pt>
                <c:pt idx="15">
                  <c:v>-1.6308155167672389</c:v>
                </c:pt>
                <c:pt idx="16">
                  <c:v>-1.6935893762666687</c:v>
                </c:pt>
                <c:pt idx="17">
                  <c:v>-1.7521385141123424</c:v>
                </c:pt>
                <c:pt idx="18">
                  <c:v>-1.8068346215095232</c:v>
                </c:pt>
                <c:pt idx="19">
                  <c:v>-1.8580091747110217</c:v>
                </c:pt>
                <c:pt idx="21">
                  <c:v>-2.9966521586893435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63-4239-A3ED-9F93FB1F9E48}"/>
            </c:ext>
          </c:extLst>
        </c:ser>
        <c:ser>
          <c:idx val="2"/>
          <c:order val="1"/>
          <c:tx>
            <c:v>Kw=1.10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'Scr FOV to Cam FOV Ratio'!$BJ$67:$BJ$88</c:f>
              <c:numCache>
                <c:formatCode>0.00</c:formatCode>
                <c:ptCount val="22"/>
                <c:pt idx="0">
                  <c:v>74.261198562550547</c:v>
                </c:pt>
                <c:pt idx="1">
                  <c:v>40.236358309273825</c:v>
                </c:pt>
                <c:pt idx="2">
                  <c:v>25.559965171823812</c:v>
                </c:pt>
                <c:pt idx="3">
                  <c:v>18.434948822922014</c:v>
                </c:pt>
                <c:pt idx="4">
                  <c:v>14.349332042947134</c:v>
                </c:pt>
                <c:pt idx="5">
                  <c:v>11.725112015165079</c:v>
                </c:pt>
                <c:pt idx="6">
                  <c:v>9.90418321297388</c:v>
                </c:pt>
                <c:pt idx="7">
                  <c:v>8.5691418798376446</c:v>
                </c:pt>
                <c:pt idx="8">
                  <c:v>7.549421768263274</c:v>
                </c:pt>
                <c:pt idx="9">
                  <c:v>6.7455796474828187</c:v>
                </c:pt>
                <c:pt idx="10">
                  <c:v>6.0958615445958166</c:v>
                </c:pt>
                <c:pt idx="11">
                  <c:v>5.5599472633095353</c:v>
                </c:pt>
                <c:pt idx="12">
                  <c:v>5.1104175610312259</c:v>
                </c:pt>
                <c:pt idx="13">
                  <c:v>4.7279878188422026</c:v>
                </c:pt>
                <c:pt idx="14">
                  <c:v>4.3987053549955322</c:v>
                </c:pt>
                <c:pt idx="15">
                  <c:v>4.1122288447184578</c:v>
                </c:pt>
                <c:pt idx="16">
                  <c:v>3.8607326248832723</c:v>
                </c:pt>
                <c:pt idx="17">
                  <c:v>3.638186577864666</c:v>
                </c:pt>
                <c:pt idx="18">
                  <c:v>3.4398696937460249</c:v>
                </c:pt>
                <c:pt idx="19">
                  <c:v>3.2620334773967508</c:v>
                </c:pt>
                <c:pt idx="20">
                  <c:v>3.1016640298684615</c:v>
                </c:pt>
                <c:pt idx="21">
                  <c:v>2.956310657503654</c:v>
                </c:pt>
              </c:numCache>
            </c:numRef>
          </c:xVal>
          <c:yVal>
            <c:numRef>
              <c:f>'Scr FOV to Cam FOV Ratio'!$BT$67:$BT$88</c:f>
              <c:numCache>
                <c:formatCode>0.00</c:formatCode>
                <c:ptCount val="22"/>
                <c:pt idx="0">
                  <c:v>1.5621138007793078E-2</c:v>
                </c:pt>
                <c:pt idx="1">
                  <c:v>-7.9884777087280145E-2</c:v>
                </c:pt>
                <c:pt idx="2">
                  <c:v>0.10546308463001974</c:v>
                </c:pt>
                <c:pt idx="3">
                  <c:v>0.32422513152487564</c:v>
                </c:pt>
                <c:pt idx="4">
                  <c:v>0.56326207502090497</c:v>
                </c:pt>
                <c:pt idx="5">
                  <c:v>0.82648953236688527</c:v>
                </c:pt>
                <c:pt idx="6">
                  <c:v>1.1186085137827462</c:v>
                </c:pt>
                <c:pt idx="7">
                  <c:v>1.4445382507286286</c:v>
                </c:pt>
                <c:pt idx="8">
                  <c:v>1.8102730626953445</c:v>
                </c:pt>
                <c:pt idx="9">
                  <c:v>2.2227234014982677</c:v>
                </c:pt>
                <c:pt idx="10">
                  <c:v>2.6903360866229598</c:v>
                </c:pt>
                <c:pt idx="11">
                  <c:v>3.2234957120669172</c:v>
                </c:pt>
                <c:pt idx="12">
                  <c:v>3.8351132531275134</c:v>
                </c:pt>
                <c:pt idx="13">
                  <c:v>4.5414183440211531</c:v>
                </c:pt>
                <c:pt idx="14">
                  <c:v>5.3630486480346029</c:v>
                </c:pt>
                <c:pt idx="15">
                  <c:v>6.3265754281337827</c:v>
                </c:pt>
                <c:pt idx="16">
                  <c:v>7.4666795527425833</c:v>
                </c:pt>
                <c:pt idx="17">
                  <c:v>8.8293168260197774</c:v>
                </c:pt>
                <c:pt idx="18">
                  <c:v>10.476423135429123</c:v>
                </c:pt>
                <c:pt idx="19">
                  <c:v>12.4930796448702</c:v>
                </c:pt>
                <c:pt idx="20">
                  <c:v>14.998726285794994</c:v>
                </c:pt>
                <c:pt idx="21">
                  <c:v>18.16526574468341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63-4239-A3ED-9F93FB1F9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117000"/>
        <c:axId val="303119624"/>
      </c:scatterChart>
      <c:valAx>
        <c:axId val="303117000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Eccentricity [°]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0276612791822075"/>
              <c:y val="0.914616141732283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9624"/>
        <c:crosses val="autoZero"/>
        <c:crossBetween val="midCat"/>
        <c:majorUnit val="10"/>
      </c:valAx>
      <c:valAx>
        <c:axId val="303119624"/>
        <c:scaling>
          <c:orientation val="minMax"/>
          <c:max val="3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Speed [m/s]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287194363862411E-3"/>
              <c:y val="0.311301528485409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700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424478519132477"/>
          <c:y val="0.10648094539653133"/>
          <c:w val="0.31663240779113139"/>
          <c:h val="0.14198091966445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Screen/Cam FOV ratio (Kw=0.90)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21168421052631578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02748998480453"/>
          <c:y val="0.10390259122021513"/>
          <c:w val="0.79377786987152921"/>
          <c:h val="0.71040669548659363"/>
        </c:manualLayout>
      </c:layout>
      <c:scatterChart>
        <c:scatterStyle val="lineMarker"/>
        <c:varyColors val="0"/>
        <c:ser>
          <c:idx val="3"/>
          <c:order val="0"/>
          <c:tx>
            <c:v>V=1.0m/s</c:v>
          </c:tx>
          <c:spPr>
            <a:ln>
              <a:solidFill>
                <a:schemeClr val="accent4"/>
              </a:solidFill>
            </a:ln>
          </c:spPr>
          <c:marker>
            <c:symbol val="diamond"/>
            <c:size val="7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xVal>
            <c:numRef>
              <c:f>'Scr FOV to Cam FOV Ratio'!$BC$11:$BC$32</c:f>
              <c:numCache>
                <c:formatCode>0.00</c:formatCode>
                <c:ptCount val="22"/>
                <c:pt idx="0">
                  <c:v>83.031743258621461</c:v>
                </c:pt>
                <c:pt idx="1">
                  <c:v>39.289406862500357</c:v>
                </c:pt>
                <c:pt idx="2">
                  <c:v>23.198590513648185</c:v>
                </c:pt>
                <c:pt idx="3">
                  <c:v>16.189206257026942</c:v>
                </c:pt>
                <c:pt idx="4">
                  <c:v>12.380756928807179</c:v>
                </c:pt>
                <c:pt idx="5">
                  <c:v>10.007979801441339</c:v>
                </c:pt>
                <c:pt idx="6">
                  <c:v>8.3929251873925015</c:v>
                </c:pt>
                <c:pt idx="7">
                  <c:v>7.2243156940453384</c:v>
                </c:pt>
                <c:pt idx="8">
                  <c:v>6.3401917459099097</c:v>
                </c:pt>
                <c:pt idx="9">
                  <c:v>5.6482473737352645</c:v>
                </c:pt>
                <c:pt idx="10">
                  <c:v>5.0921151244989629</c:v>
                </c:pt>
                <c:pt idx="11">
                  <c:v>4.6354634269026427</c:v>
                </c:pt>
                <c:pt idx="12">
                  <c:v>4.253836436119192</c:v>
                </c:pt>
                <c:pt idx="13">
                  <c:v>3.9301755457254806</c:v>
                </c:pt>
                <c:pt idx="14">
                  <c:v>3.6522227803063365</c:v>
                </c:pt>
                <c:pt idx="15">
                  <c:v>3.4109449553557223</c:v>
                </c:pt>
                <c:pt idx="16">
                  <c:v>3.1995397095625715</c:v>
                </c:pt>
                <c:pt idx="17">
                  <c:v>3.0127875041833394</c:v>
                </c:pt>
                <c:pt idx="18">
                  <c:v>2.8466169158161061</c:v>
                </c:pt>
                <c:pt idx="19">
                  <c:v>2.6978056333163027</c:v>
                </c:pt>
                <c:pt idx="20">
                  <c:v>2.5637702114650045</c:v>
                </c:pt>
                <c:pt idx="21">
                  <c:v>2.4424153106570952</c:v>
                </c:pt>
              </c:numCache>
            </c:numRef>
          </c:xVal>
          <c:yVal>
            <c:numRef>
              <c:f>'Scr FOV to Cam FOV Ratio'!$BP$11:$BP$32</c:f>
              <c:numCache>
                <c:formatCode>0.00</c:formatCode>
                <c:ptCount val="22"/>
                <c:pt idx="0">
                  <c:v>3.6622404961301758E-2</c:v>
                </c:pt>
                <c:pt idx="1">
                  <c:v>0.75907227669096855</c:v>
                </c:pt>
                <c:pt idx="2">
                  <c:v>0.86595930344245176</c:v>
                </c:pt>
                <c:pt idx="3">
                  <c:v>0.8518626491533432</c:v>
                </c:pt>
                <c:pt idx="4">
                  <c:v>0.81407619850281776</c:v>
                </c:pt>
                <c:pt idx="5">
                  <c:v>0.77170584011733823</c:v>
                </c:pt>
                <c:pt idx="6">
                  <c:v>0.72984519432619521</c:v>
                </c:pt>
                <c:pt idx="7">
                  <c:v>0.69006363102638524</c:v>
                </c:pt>
                <c:pt idx="8">
                  <c:v>0.65281596891896498</c:v>
                </c:pt>
                <c:pt idx="9">
                  <c:v>0.61815327142821452</c:v>
                </c:pt>
                <c:pt idx="10">
                  <c:v>0.58597148364288643</c:v>
                </c:pt>
                <c:pt idx="11">
                  <c:v>0.55610904886290058</c:v>
                </c:pt>
                <c:pt idx="12">
                  <c:v>0.52838814416823254</c:v>
                </c:pt>
                <c:pt idx="13">
                  <c:v>0.50263270232401069</c:v>
                </c:pt>
                <c:pt idx="14">
                  <c:v>0.4786761743208956</c:v>
                </c:pt>
                <c:pt idx="15">
                  <c:v>0.4563645359436741</c:v>
                </c:pt>
                <c:pt idx="16">
                  <c:v>0.43555703386926936</c:v>
                </c:pt>
                <c:pt idx="17">
                  <c:v>0.41612586023015652</c:v>
                </c:pt>
                <c:pt idx="18">
                  <c:v>0.39795534235658181</c:v>
                </c:pt>
                <c:pt idx="19">
                  <c:v>0.38094094327506767</c:v>
                </c:pt>
                <c:pt idx="20">
                  <c:v>0.364988222411462</c:v>
                </c:pt>
                <c:pt idx="21">
                  <c:v>0.35001183053209317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467-4437-8D0A-33C9E06D79A2}"/>
            </c:ext>
          </c:extLst>
        </c:ser>
        <c:ser>
          <c:idx val="4"/>
          <c:order val="1"/>
          <c:tx>
            <c:v>V=2.0m/s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'Scr FOV to Cam FOV Ratio'!$BC$39:$BC$60</c:f>
              <c:numCache>
                <c:formatCode>0.00</c:formatCode>
                <c:ptCount val="22"/>
                <c:pt idx="0">
                  <c:v>76.865977693603682</c:v>
                </c:pt>
                <c:pt idx="1">
                  <c:v>36.86989764584402</c:v>
                </c:pt>
                <c:pt idx="2">
                  <c:v>22.249023657212366</c:v>
                </c:pt>
                <c:pt idx="3">
                  <c:v>15.708637829015744</c:v>
                </c:pt>
                <c:pt idx="4">
                  <c:v>12.094757077012099</c:v>
                </c:pt>
                <c:pt idx="5">
                  <c:v>9.8193006387578965</c:v>
                </c:pt>
                <c:pt idx="6">
                  <c:v>8.259437979878804</c:v>
                </c:pt>
                <c:pt idx="7">
                  <c:v>7.1250163489017977</c:v>
                </c:pt>
                <c:pt idx="8">
                  <c:v>6.2634906143345415</c:v>
                </c:pt>
                <c:pt idx="9">
                  <c:v>5.5872439642043474</c:v>
                </c:pt>
                <c:pt idx="10">
                  <c:v>5.0424510691709132</c:v>
                </c:pt>
                <c:pt idx="11">
                  <c:v>4.5942533312663905</c:v>
                </c:pt>
                <c:pt idx="12">
                  <c:v>4.2190953492484562</c:v>
                </c:pt>
                <c:pt idx="13">
                  <c:v>3.9004937423818911</c:v>
                </c:pt>
                <c:pt idx="14">
                  <c:v>3.626571783879617</c:v>
                </c:pt>
                <c:pt idx="15">
                  <c:v>3.3885569907235049</c:v>
                </c:pt>
                <c:pt idx="16">
                  <c:v>3.1798301198642345</c:v>
                </c:pt>
                <c:pt idx="17">
                  <c:v>2.9953032876027472</c:v>
                </c:pt>
                <c:pt idx="18">
                  <c:v>2.831001677865268</c:v>
                </c:pt>
                <c:pt idx="19">
                  <c:v>2.6837751594689845</c:v>
                </c:pt>
                <c:pt idx="20">
                  <c:v>2.5510950890009361</c:v>
                </c:pt>
                <c:pt idx="21">
                  <c:v>2.430908337040405</c:v>
                </c:pt>
              </c:numCache>
            </c:numRef>
          </c:xVal>
          <c:yVal>
            <c:numRef>
              <c:f>'Scr FOV to Cam FOV Ratio'!$BP$39:$BP$60</c:f>
              <c:numCache>
                <c:formatCode>0.00</c:formatCode>
                <c:ptCount val="22"/>
                <c:pt idx="0">
                  <c:v>0.1924492216249063</c:v>
                </c:pt>
                <c:pt idx="1">
                  <c:v>1.5428496152173743</c:v>
                </c:pt>
                <c:pt idx="2">
                  <c:v>1.7329759530468802</c:v>
                </c:pt>
                <c:pt idx="3">
                  <c:v>1.700478099615359</c:v>
                </c:pt>
                <c:pt idx="4">
                  <c:v>1.6239875584584684</c:v>
                </c:pt>
                <c:pt idx="5">
                  <c:v>1.5391619994557981</c:v>
                </c:pt>
                <c:pt idx="6">
                  <c:v>1.4556060231152745</c:v>
                </c:pt>
                <c:pt idx="7">
                  <c:v>1.3762856692392234</c:v>
                </c:pt>
                <c:pt idx="8">
                  <c:v>1.3020503059714628</c:v>
                </c:pt>
                <c:pt idx="9">
                  <c:v>1.2329791292394265</c:v>
                </c:pt>
                <c:pt idx="10">
                  <c:v>1.1688552427297161</c:v>
                </c:pt>
                <c:pt idx="11">
                  <c:v>1.1093525937346449</c:v>
                </c:pt>
                <c:pt idx="12">
                  <c:v>1.0541151360362733</c:v>
                </c:pt>
                <c:pt idx="13">
                  <c:v>1.0027914452083664</c:v>
                </c:pt>
                <c:pt idx="14">
                  <c:v>0.95504959129186773</c:v>
                </c:pt>
                <c:pt idx="15">
                  <c:v>0.91058284366283715</c:v>
                </c:pt>
                <c:pt idx="16">
                  <c:v>0.86911101617399567</c:v>
                </c:pt>
                <c:pt idx="17">
                  <c:v>0.83037974787107061</c:v>
                </c:pt>
                <c:pt idx="18">
                  <c:v>0.79415885346248771</c:v>
                </c:pt>
                <c:pt idx="19">
                  <c:v>0.76024031525333768</c:v>
                </c:pt>
                <c:pt idx="20">
                  <c:v>0.72843620550385069</c:v>
                </c:pt>
                <c:pt idx="21">
                  <c:v>0.69857668208024748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467-4437-8D0A-33C9E06D79A2}"/>
            </c:ext>
          </c:extLst>
        </c:ser>
        <c:ser>
          <c:idx val="1"/>
          <c:order val="2"/>
          <c:tx>
            <c:v>V=3.0m/s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'Scr FOV to Cam FOV Ratio'!$BC$67:$BC$88</c:f>
              <c:numCache>
                <c:formatCode>0.00</c:formatCode>
                <c:ptCount val="22"/>
                <c:pt idx="0">
                  <c:v>70.994015803963222</c:v>
                </c:pt>
                <c:pt idx="1">
                  <c:v>34.695153531233963</c:v>
                </c:pt>
                <c:pt idx="2">
                  <c:v>21.37062226934319</c:v>
                </c:pt>
                <c:pt idx="3">
                  <c:v>15.255118703057777</c:v>
                </c:pt>
                <c:pt idx="4">
                  <c:v>11.821488340607255</c:v>
                </c:pt>
                <c:pt idx="5">
                  <c:v>9.6375381129309456</c:v>
                </c:pt>
                <c:pt idx="6">
                  <c:v>8.13010235415598</c:v>
                </c:pt>
                <c:pt idx="7">
                  <c:v>7.028396238949604</c:v>
                </c:pt>
                <c:pt idx="8">
                  <c:v>6.1886159632416007</c:v>
                </c:pt>
                <c:pt idx="9">
                  <c:v>5.5275401516561722</c:v>
                </c:pt>
                <c:pt idx="10">
                  <c:v>4.9937439858233921</c:v>
                </c:pt>
                <c:pt idx="11">
                  <c:v>4.5537679791586267</c:v>
                </c:pt>
                <c:pt idx="12">
                  <c:v>4.1849161251184155</c:v>
                </c:pt>
                <c:pt idx="13">
                  <c:v>3.8712562319856296</c:v>
                </c:pt>
                <c:pt idx="14">
                  <c:v>3.6012781172234396</c:v>
                </c:pt>
                <c:pt idx="15">
                  <c:v>3.3664606634298004</c:v>
                </c:pt>
                <c:pt idx="16">
                  <c:v>3.1603616260456748</c:v>
                </c:pt>
                <c:pt idx="17">
                  <c:v>2.9780206519497519</c:v>
                </c:pt>
                <c:pt idx="18">
                  <c:v>2.8155566842112285</c:v>
                </c:pt>
                <c:pt idx="19">
                  <c:v>2.6698897620076245</c:v>
                </c:pt>
                <c:pt idx="20">
                  <c:v>182.5385445983988</c:v>
                </c:pt>
                <c:pt idx="21">
                  <c:v>182.41950921665634</c:v>
                </c:pt>
              </c:numCache>
            </c:numRef>
          </c:xVal>
          <c:yVal>
            <c:numRef>
              <c:f>'Scr FOV to Cam FOV Ratio'!$BP$67:$BP$88</c:f>
              <c:numCache>
                <c:formatCode>0.00</c:formatCode>
                <c:ptCount val="22"/>
                <c:pt idx="0">
                  <c:v>0.45961606629182361</c:v>
                </c:pt>
                <c:pt idx="1">
                  <c:v>2.3465918181999168</c:v>
                </c:pt>
                <c:pt idx="2">
                  <c:v>2.6002587948347022</c:v>
                </c:pt>
                <c:pt idx="3">
                  <c:v>2.5456772583912546</c:v>
                </c:pt>
                <c:pt idx="4">
                  <c:v>2.4297039099960482</c:v>
                </c:pt>
                <c:pt idx="5">
                  <c:v>2.302378162843457</c:v>
                </c:pt>
                <c:pt idx="6">
                  <c:v>2.1773047597595774</c:v>
                </c:pt>
                <c:pt idx="7">
                  <c:v>2.058691892090021</c:v>
                </c:pt>
                <c:pt idx="8">
                  <c:v>1.9477289071890258</c:v>
                </c:pt>
                <c:pt idx="9">
                  <c:v>1.8445022749690665</c:v>
                </c:pt>
                <c:pt idx="10">
                  <c:v>1.7486743053528997</c:v>
                </c:pt>
                <c:pt idx="11">
                  <c:v>1.6597518679236956</c:v>
                </c:pt>
                <c:pt idx="12">
                  <c:v>1.5772004499721959</c:v>
                </c:pt>
                <c:pt idx="13">
                  <c:v>1.5004940472157813</c:v>
                </c:pt>
                <c:pt idx="14">
                  <c:v>1.4291365420287505</c:v>
                </c:pt>
                <c:pt idx="15">
                  <c:v>1.3626698203256282</c:v>
                </c:pt>
                <c:pt idx="16">
                  <c:v>1.3006755792719638</c:v>
                </c:pt>
                <c:pt idx="17">
                  <c:v>1.2427741510007273</c:v>
                </c:pt>
                <c:pt idx="18">
                  <c:v>1.1886219874520165</c:v>
                </c:pt>
                <c:pt idx="19">
                  <c:v>1.1379086360251023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467-4437-8D0A-33C9E06D7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117000"/>
        <c:axId val="303119624"/>
      </c:scatterChart>
      <c:valAx>
        <c:axId val="303117000"/>
        <c:scaling>
          <c:orientation val="maxMin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Eccentricity [°]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0276612791822075"/>
              <c:y val="0.914616141732283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9624"/>
        <c:crosses val="autoZero"/>
        <c:crossBetween val="midCat"/>
        <c:majorUnit val="10"/>
      </c:valAx>
      <c:valAx>
        <c:axId val="303119624"/>
        <c:scaling>
          <c:orientation val="minMax"/>
          <c:max val="5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Speed [m/s]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287194363862411E-3"/>
              <c:y val="0.3113015284854099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7000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0.15934362165067381"/>
          <c:y val="0.10648104896722396"/>
          <c:w val="0.31663240779113139"/>
          <c:h val="0.2155103314291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Object eccen - speed when V=2.0m/s</a:t>
            </a:r>
          </a:p>
        </c:rich>
      </c:tx>
      <c:layout>
        <c:manualLayout>
          <c:xMode val="edge"/>
          <c:yMode val="edge"/>
          <c:x val="0.173087719298245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2748998480453"/>
          <c:y val="0.10390259122021513"/>
          <c:w val="0.79377786987152921"/>
          <c:h val="0.71040669548659363"/>
        </c:manualLayout>
      </c:layout>
      <c:scatterChart>
        <c:scatterStyle val="lineMarker"/>
        <c:varyColors val="0"/>
        <c:ser>
          <c:idx val="1"/>
          <c:order val="0"/>
          <c:tx>
            <c:v>Ks=0.85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'IPD to Cam Separation_Ratio'!$BJ$39:$BJ$60</c:f>
              <c:numCache>
                <c:formatCode>0.00</c:formatCode>
                <c:ptCount val="22"/>
                <c:pt idx="0">
                  <c:v>78.140220879052023</c:v>
                </c:pt>
                <c:pt idx="1">
                  <c:v>39.805571092265197</c:v>
                </c:pt>
                <c:pt idx="2">
                  <c:v>24.443954780416533</c:v>
                </c:pt>
                <c:pt idx="3">
                  <c:v>17.354024636261322</c:v>
                </c:pt>
                <c:pt idx="4">
                  <c:v>13.392497753751098</c:v>
                </c:pt>
                <c:pt idx="5">
                  <c:v>10.885527054658738</c:v>
                </c:pt>
                <c:pt idx="6">
                  <c:v>9.1623470457217095</c:v>
                </c:pt>
                <c:pt idx="7">
                  <c:v>7.9071627029584581</c:v>
                </c:pt>
                <c:pt idx="8">
                  <c:v>6.9529574681739161</c:v>
                </c:pt>
                <c:pt idx="9">
                  <c:v>6.2034479016918365</c:v>
                </c:pt>
                <c:pt idx="10">
                  <c:v>5.599339336520571</c:v>
                </c:pt>
                <c:pt idx="11">
                  <c:v>5.1021652523581906</c:v>
                </c:pt>
                <c:pt idx="12">
                  <c:v>4.6858998395027029</c:v>
                </c:pt>
                <c:pt idx="13">
                  <c:v>4.3323139831885147</c:v>
                </c:pt>
                <c:pt idx="14">
                  <c:v>4.0282636664851417</c:v>
                </c:pt>
                <c:pt idx="15">
                  <c:v>3.7640348649057187</c:v>
                </c:pt>
                <c:pt idx="16">
                  <c:v>3.5322945838908875</c:v>
                </c:pt>
                <c:pt idx="17">
                  <c:v>3.3274042417265699</c:v>
                </c:pt>
                <c:pt idx="18">
                  <c:v>3.1449574646980216</c:v>
                </c:pt>
                <c:pt idx="19">
                  <c:v>2.9814612199821919</c:v>
                </c:pt>
                <c:pt idx="20">
                  <c:v>2.8341110163065135</c:v>
                </c:pt>
                <c:pt idx="21">
                  <c:v>2.7006293373952883</c:v>
                </c:pt>
              </c:numCache>
            </c:numRef>
          </c:xVal>
          <c:yVal>
            <c:numRef>
              <c:f>'IPD to Cam Separation_Ratio'!$BR$39:$BR$60</c:f>
              <c:numCache>
                <c:formatCode>0.00</c:formatCode>
                <c:ptCount val="22"/>
                <c:pt idx="0">
                  <c:v>0.27289011442431788</c:v>
                </c:pt>
                <c:pt idx="1">
                  <c:v>1.4714298580383178</c:v>
                </c:pt>
                <c:pt idx="2">
                  <c:v>1.9615556676826351</c:v>
                </c:pt>
                <c:pt idx="3">
                  <c:v>2.3024529747547229</c:v>
                </c:pt>
                <c:pt idx="4">
                  <c:v>2.6451120270135409</c:v>
                </c:pt>
                <c:pt idx="5">
                  <c:v>3.0352848854583581</c:v>
                </c:pt>
                <c:pt idx="6">
                  <c:v>3.5017716643829822</c:v>
                </c:pt>
                <c:pt idx="7">
                  <c:v>4.0750937061428516</c:v>
                </c:pt>
                <c:pt idx="8">
                  <c:v>4.7954952133674134</c:v>
                </c:pt>
                <c:pt idx="9">
                  <c:v>5.7209166419493229</c:v>
                </c:pt>
                <c:pt idx="10">
                  <c:v>6.9391965474120454</c:v>
                </c:pt>
                <c:pt idx="11">
                  <c:v>8.5897462330488139</c:v>
                </c:pt>
                <c:pt idx="12">
                  <c:v>10.905288244447249</c:v>
                </c:pt>
                <c:pt idx="13">
                  <c:v>14.298640900472463</c:v>
                </c:pt>
                <c:pt idx="14">
                  <c:v>19.560390518857318</c:v>
                </c:pt>
                <c:pt idx="15">
                  <c:v>28.36502049132676</c:v>
                </c:pt>
                <c:pt idx="16">
                  <c:v>44.789465490354416</c:v>
                </c:pt>
                <c:pt idx="17">
                  <c:v>81.050614757856181</c:v>
                </c:pt>
                <c:pt idx="18">
                  <c:v>189.1222690931005</c:v>
                </c:pt>
                <c:pt idx="19">
                  <c:v>851.05951598831155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0C-4AAC-BA30-D83734DCD8E8}"/>
            </c:ext>
          </c:extLst>
        </c:ser>
        <c:ser>
          <c:idx val="0"/>
          <c:order val="1"/>
          <c:tx>
            <c:v>Ks=1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'IPD to Cam Separation_Ratio'!$BJ$39:$BJ$60</c:f>
              <c:numCache>
                <c:formatCode>0.00</c:formatCode>
                <c:ptCount val="22"/>
                <c:pt idx="0">
                  <c:v>78.140220879052023</c:v>
                </c:pt>
                <c:pt idx="1">
                  <c:v>39.805571092265197</c:v>
                </c:pt>
                <c:pt idx="2">
                  <c:v>24.443954780416533</c:v>
                </c:pt>
                <c:pt idx="3">
                  <c:v>17.354024636261322</c:v>
                </c:pt>
                <c:pt idx="4">
                  <c:v>13.392497753751098</c:v>
                </c:pt>
                <c:pt idx="5">
                  <c:v>10.885527054658738</c:v>
                </c:pt>
                <c:pt idx="6">
                  <c:v>9.1623470457217095</c:v>
                </c:pt>
                <c:pt idx="7">
                  <c:v>7.9071627029584581</c:v>
                </c:pt>
                <c:pt idx="8">
                  <c:v>6.9529574681739161</c:v>
                </c:pt>
                <c:pt idx="9">
                  <c:v>6.2034479016918365</c:v>
                </c:pt>
                <c:pt idx="10">
                  <c:v>5.599339336520571</c:v>
                </c:pt>
                <c:pt idx="11">
                  <c:v>5.1021652523581906</c:v>
                </c:pt>
                <c:pt idx="12">
                  <c:v>4.6858998395027029</c:v>
                </c:pt>
                <c:pt idx="13">
                  <c:v>4.3323139831885147</c:v>
                </c:pt>
                <c:pt idx="14">
                  <c:v>4.0282636664851417</c:v>
                </c:pt>
                <c:pt idx="15">
                  <c:v>3.7640348649057187</c:v>
                </c:pt>
                <c:pt idx="16">
                  <c:v>3.5322945838908875</c:v>
                </c:pt>
                <c:pt idx="17">
                  <c:v>3.3274042417265699</c:v>
                </c:pt>
                <c:pt idx="18">
                  <c:v>3.1449574646980216</c:v>
                </c:pt>
                <c:pt idx="19">
                  <c:v>2.9814612199821919</c:v>
                </c:pt>
                <c:pt idx="20">
                  <c:v>2.8341110163065135</c:v>
                </c:pt>
                <c:pt idx="21">
                  <c:v>2.7006293373952883</c:v>
                </c:pt>
              </c:numCache>
            </c:numRef>
          </c:xVal>
          <c:yVal>
            <c:numRef>
              <c:f>'IPD to Cam Separation_Ratio'!$BQ$39:$BQ$60</c:f>
              <c:numCache>
                <c:formatCode>0.00</c:formatCode>
                <c:ptCount val="22"/>
                <c:pt idx="0">
                  <c:v>0.21762117052055219</c:v>
                </c:pt>
                <c:pt idx="1">
                  <c:v>1.4783637280823569</c:v>
                </c:pt>
                <c:pt idx="2">
                  <c:v>1.8054121721912475</c:v>
                </c:pt>
                <c:pt idx="3">
                  <c:v>1.9033326267966277</c:v>
                </c:pt>
                <c:pt idx="4">
                  <c:v>1.9430100336692036</c:v>
                </c:pt>
                <c:pt idx="5">
                  <c:v>1.9626140435670614</c:v>
                </c:pt>
                <c:pt idx="6">
                  <c:v>1.9736485694481409</c:v>
                </c:pt>
                <c:pt idx="7">
                  <c:v>1.9804492628902359</c:v>
                </c:pt>
                <c:pt idx="8">
                  <c:v>1.9849282292680392</c:v>
                </c:pt>
                <c:pt idx="9">
                  <c:v>1.9880310287000214</c:v>
                </c:pt>
                <c:pt idx="10">
                  <c:v>1.9902675913427537</c:v>
                </c:pt>
                <c:pt idx="11">
                  <c:v>1.9919322030921549</c:v>
                </c:pt>
                <c:pt idx="12">
                  <c:v>1.9932041968718828</c:v>
                </c:pt>
                <c:pt idx="13">
                  <c:v>1.994197842930312</c:v>
                </c:pt>
                <c:pt idx="14">
                  <c:v>1.9949887180119674</c:v>
                </c:pt>
                <c:pt idx="15">
                  <c:v>1.9956284109078304</c:v>
                </c:pt>
                <c:pt idx="16">
                  <c:v>1.9961531033738567</c:v>
                </c:pt>
                <c:pt idx="17">
                  <c:v>1.9965887749901512</c:v>
                </c:pt>
                <c:pt idx="18">
                  <c:v>1.9969544678316709</c:v>
                </c:pt>
                <c:pt idx="19">
                  <c:v>1.9972643950396574</c:v>
                </c:pt>
                <c:pt idx="20">
                  <c:v>1.9975293383057391</c:v>
                </c:pt>
                <c:pt idx="21">
                  <c:v>1.997757595550631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0C-4AAC-BA30-D83734DCD8E8}"/>
            </c:ext>
          </c:extLst>
        </c:ser>
        <c:ser>
          <c:idx val="2"/>
          <c:order val="2"/>
          <c:tx>
            <c:v>Ks=1.15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'IPD to Cam Separation_Ratio'!$BJ$39:$BJ$60</c:f>
              <c:numCache>
                <c:formatCode>0.00</c:formatCode>
                <c:ptCount val="22"/>
                <c:pt idx="0">
                  <c:v>78.140220879052023</c:v>
                </c:pt>
                <c:pt idx="1">
                  <c:v>39.805571092265197</c:v>
                </c:pt>
                <c:pt idx="2">
                  <c:v>24.443954780416533</c:v>
                </c:pt>
                <c:pt idx="3">
                  <c:v>17.354024636261322</c:v>
                </c:pt>
                <c:pt idx="4">
                  <c:v>13.392497753751098</c:v>
                </c:pt>
                <c:pt idx="5">
                  <c:v>10.885527054658738</c:v>
                </c:pt>
                <c:pt idx="6">
                  <c:v>9.1623470457217095</c:v>
                </c:pt>
                <c:pt idx="7">
                  <c:v>7.9071627029584581</c:v>
                </c:pt>
                <c:pt idx="8">
                  <c:v>6.9529574681739161</c:v>
                </c:pt>
                <c:pt idx="9">
                  <c:v>6.2034479016918365</c:v>
                </c:pt>
                <c:pt idx="10">
                  <c:v>5.599339336520571</c:v>
                </c:pt>
                <c:pt idx="11">
                  <c:v>5.1021652523581906</c:v>
                </c:pt>
                <c:pt idx="12">
                  <c:v>4.6858998395027029</c:v>
                </c:pt>
                <c:pt idx="13">
                  <c:v>4.3323139831885147</c:v>
                </c:pt>
                <c:pt idx="14">
                  <c:v>4.0282636664851417</c:v>
                </c:pt>
                <c:pt idx="15">
                  <c:v>3.7640348649057187</c:v>
                </c:pt>
                <c:pt idx="16">
                  <c:v>3.5322945838908875</c:v>
                </c:pt>
                <c:pt idx="17">
                  <c:v>3.3274042417265699</c:v>
                </c:pt>
                <c:pt idx="18">
                  <c:v>3.1449574646980216</c:v>
                </c:pt>
                <c:pt idx="19">
                  <c:v>2.9814612199821919</c:v>
                </c:pt>
                <c:pt idx="20">
                  <c:v>2.8341110163065135</c:v>
                </c:pt>
                <c:pt idx="21">
                  <c:v>2.7006293373952883</c:v>
                </c:pt>
              </c:numCache>
            </c:numRef>
          </c:xVal>
          <c:yVal>
            <c:numRef>
              <c:f>'IPD to Cam Separation_Ratio'!$BS$39:$BS$60</c:f>
              <c:numCache>
                <c:formatCode>0.00</c:formatCode>
                <c:ptCount val="22"/>
                <c:pt idx="0">
                  <c:v>0.13139784534776711</c:v>
                </c:pt>
                <c:pt idx="1">
                  <c:v>1.4569474708877062</c:v>
                </c:pt>
                <c:pt idx="2">
                  <c:v>1.656296386903926</c:v>
                </c:pt>
                <c:pt idx="3">
                  <c:v>1.6079484045192682</c:v>
                </c:pt>
                <c:pt idx="4">
                  <c:v>1.5114943929433444</c:v>
                </c:pt>
                <c:pt idx="5">
                  <c:v>1.4086344103191983</c:v>
                </c:pt>
                <c:pt idx="6">
                  <c:v>1.310225914179366</c:v>
                </c:pt>
                <c:pt idx="7">
                  <c:v>1.2191998042037433</c:v>
                </c:pt>
                <c:pt idx="8">
                  <c:v>1.1360324820297496</c:v>
                </c:pt>
                <c:pt idx="9">
                  <c:v>1.0603735753257748</c:v>
                </c:pt>
                <c:pt idx="10">
                  <c:v>0.99160613000434772</c:v>
                </c:pt>
                <c:pt idx="11">
                  <c:v>0.92905668670750785</c:v>
                </c:pt>
                <c:pt idx="12">
                  <c:v>0.87207622901937398</c:v>
                </c:pt>
                <c:pt idx="13">
                  <c:v>0.82006958943734887</c:v>
                </c:pt>
                <c:pt idx="14">
                  <c:v>0.77250334209548299</c:v>
                </c:pt>
                <c:pt idx="15">
                  <c:v>0.7289046626908835</c:v>
                </c:pt>
                <c:pt idx="16">
                  <c:v>0.68885659994098347</c:v>
                </c:pt>
                <c:pt idx="17">
                  <c:v>0.6519921951356622</c:v>
                </c:pt>
                <c:pt idx="18">
                  <c:v>0.61798853775675511</c:v>
                </c:pt>
                <c:pt idx="19">
                  <c:v>0.58656122060019911</c:v>
                </c:pt>
                <c:pt idx="20">
                  <c:v>0.55745936400642293</c:v>
                </c:pt>
                <c:pt idx="21">
                  <c:v>0.53046124128508509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0C-4AAC-BA30-D83734DCD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117000"/>
        <c:axId val="303119624"/>
      </c:scatterChart>
      <c:valAx>
        <c:axId val="303117000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Eccentricity [°]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0276612791822075"/>
              <c:y val="0.914616141732283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9624"/>
        <c:crosses val="autoZero"/>
        <c:crossBetween val="midCat"/>
        <c:majorUnit val="10"/>
      </c:valAx>
      <c:valAx>
        <c:axId val="303119624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Speed [m/s]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287194363862411E-3"/>
              <c:y val="0.311301528485409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7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424478519132477"/>
          <c:y val="0.10648094539653133"/>
          <c:w val="0.31663240779113139"/>
          <c:h val="0.2155103314291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Screen/Cam FOV ratio (Kw=1.10)</a:t>
            </a:r>
          </a:p>
        </c:rich>
      </c:tx>
      <c:layout>
        <c:manualLayout>
          <c:xMode val="edge"/>
          <c:yMode val="edge"/>
          <c:x val="0.21870175438596492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02748998480453"/>
          <c:y val="0.10390259122021513"/>
          <c:w val="0.79377786987152921"/>
          <c:h val="0.71040669548659363"/>
        </c:manualLayout>
      </c:layout>
      <c:scatterChart>
        <c:scatterStyle val="lineMarker"/>
        <c:varyColors val="0"/>
        <c:ser>
          <c:idx val="3"/>
          <c:order val="0"/>
          <c:tx>
            <c:v>V=1.0m/s</c:v>
          </c:tx>
          <c:spPr>
            <a:ln>
              <a:solidFill>
                <a:schemeClr val="accent4"/>
              </a:solidFill>
            </a:ln>
          </c:spPr>
          <c:marker>
            <c:symbol val="diamond"/>
            <c:size val="7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xVal>
            <c:numRef>
              <c:f>'Scr FOV to Cam FOV Ratio'!$BJ$11:$BJ$32</c:f>
              <c:numCache>
                <c:formatCode>0.00</c:formatCode>
                <c:ptCount val="22"/>
                <c:pt idx="0">
                  <c:v>84.289406862500371</c:v>
                </c:pt>
                <c:pt idx="1">
                  <c:v>45</c:v>
                </c:pt>
                <c:pt idx="2">
                  <c:v>27.645975363738685</c:v>
                </c:pt>
                <c:pt idx="3">
                  <c:v>19.53665493812839</c:v>
                </c:pt>
                <c:pt idx="4">
                  <c:v>15.018360631150673</c:v>
                </c:pt>
                <c:pt idx="5">
                  <c:v>12.171458208587474</c:v>
                </c:pt>
                <c:pt idx="6">
                  <c:v>10.222168633636125</c:v>
                </c:pt>
                <c:pt idx="7">
                  <c:v>8.8067926944353072</c:v>
                </c:pt>
                <c:pt idx="8">
                  <c:v>7.7335980990228643</c:v>
                </c:pt>
                <c:pt idx="9">
                  <c:v>6.8924231224851429</c:v>
                </c:pt>
                <c:pt idx="10">
                  <c:v>6.2156358997026571</c:v>
                </c:pt>
                <c:pt idx="11">
                  <c:v>5.6594818401624805</c:v>
                </c:pt>
                <c:pt idx="12">
                  <c:v>5.1944289077348067</c:v>
                </c:pt>
                <c:pt idx="13">
                  <c:v>4.7998361139047008</c:v>
                </c:pt>
                <c:pt idx="14">
                  <c:v>4.4608482585165579</c:v>
                </c:pt>
                <c:pt idx="15">
                  <c:v>4.1665048855486821</c:v>
                </c:pt>
                <c:pt idx="16">
                  <c:v>3.9085442944594546</c:v>
                </c:pt>
                <c:pt idx="17">
                  <c:v>3.6806221730304531</c:v>
                </c:pt>
                <c:pt idx="18">
                  <c:v>3.4777865197981628</c:v>
                </c:pt>
                <c:pt idx="19">
                  <c:v>3.2961159725463172</c:v>
                </c:pt>
                <c:pt idx="20">
                  <c:v>3.1324651985680361</c:v>
                </c:pt>
                <c:pt idx="21">
                  <c:v>2.9842821435933775</c:v>
                </c:pt>
              </c:numCache>
            </c:numRef>
          </c:xVal>
          <c:yVal>
            <c:numRef>
              <c:f>'Scr FOV to Cam FOV Ratio'!$BQ$11:$BQ$32</c:f>
              <c:numCache>
                <c:formatCode>0.00</c:formatCode>
                <c:ptCount val="22"/>
                <c:pt idx="0">
                  <c:v>8.0042683831818007E-2</c:v>
                </c:pt>
                <c:pt idx="1">
                  <c:v>0.69285602221402343</c:v>
                </c:pt>
                <c:pt idx="2">
                  <c:v>0.92693705105911572</c:v>
                </c:pt>
                <c:pt idx="3">
                  <c:v>1.0506903928233502</c:v>
                </c:pt>
                <c:pt idx="4">
                  <c:v>1.1502612821971248</c:v>
                </c:pt>
                <c:pt idx="5">
                  <c:v>1.2472351554113015</c:v>
                </c:pt>
                <c:pt idx="6">
                  <c:v>1.3492185467891904</c:v>
                </c:pt>
                <c:pt idx="7">
                  <c:v>1.4601307035636069</c:v>
                </c:pt>
                <c:pt idx="8">
                  <c:v>1.5828953898615872</c:v>
                </c:pt>
                <c:pt idx="9">
                  <c:v>1.7202732388337694</c:v>
                </c:pt>
                <c:pt idx="10">
                  <c:v>1.8752860180051556</c:v>
                </c:pt>
                <c:pt idx="11">
                  <c:v>2.05147308621072</c:v>
                </c:pt>
                <c:pt idx="12">
                  <c:v>2.2531342663253895</c:v>
                </c:pt>
                <c:pt idx="13">
                  <c:v>2.4856116158009911</c:v>
                </c:pt>
                <c:pt idx="14">
                  <c:v>2.7556543133934142</c:v>
                </c:pt>
                <c:pt idx="15">
                  <c:v>3.0719172782145421</c:v>
                </c:pt>
                <c:pt idx="16">
                  <c:v>3.4456646493606868</c:v>
                </c:pt>
                <c:pt idx="17">
                  <c:v>3.8917872314267399</c:v>
                </c:pt>
                <c:pt idx="18">
                  <c:v>4.4303090772719855</c:v>
                </c:pt>
                <c:pt idx="19">
                  <c:v>5.0886742922541828</c:v>
                </c:pt>
                <c:pt idx="20">
                  <c:v>5.9053142285790017</c:v>
                </c:pt>
                <c:pt idx="21">
                  <c:v>6.9353862829295565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2957-4AD9-8201-10F0193129D9}"/>
            </c:ext>
          </c:extLst>
        </c:ser>
        <c:ser>
          <c:idx val="4"/>
          <c:order val="1"/>
          <c:tx>
            <c:v>V=2.0m/s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'Scr FOV to Cam FOV Ratio'!$BJ$39:$BJ$60</c:f>
              <c:numCache>
                <c:formatCode>0.00</c:formatCode>
                <c:ptCount val="22"/>
                <c:pt idx="0">
                  <c:v>79.191769059680212</c:v>
                </c:pt>
                <c:pt idx="1">
                  <c:v>42.510447078000851</c:v>
                </c:pt>
                <c:pt idx="2">
                  <c:v>26.56505117707799</c:v>
                </c:pt>
                <c:pt idx="3">
                  <c:v>18.970407808486549</c:v>
                </c:pt>
                <c:pt idx="4">
                  <c:v>14.676393137450013</c:v>
                </c:pt>
                <c:pt idx="5">
                  <c:v>11.944177188446336</c:v>
                </c:pt>
                <c:pt idx="6">
                  <c:v>10.060689795322972</c:v>
                </c:pt>
                <c:pt idx="7">
                  <c:v>8.6863545812366532</c:v>
                </c:pt>
                <c:pt idx="8">
                  <c:v>7.640406761026755</c:v>
                </c:pt>
                <c:pt idx="9">
                  <c:v>6.8182145716518692</c:v>
                </c:pt>
                <c:pt idx="10">
                  <c:v>6.1551683432740036</c:v>
                </c:pt>
                <c:pt idx="11">
                  <c:v>5.6092744464458066</c:v>
                </c:pt>
                <c:pt idx="12">
                  <c:v>5.1520817022062273</c:v>
                </c:pt>
                <c:pt idx="13">
                  <c:v>4.7636416907261792</c:v>
                </c:pt>
                <c:pt idx="14">
                  <c:v>4.4295592989776384</c:v>
                </c:pt>
                <c:pt idx="15">
                  <c:v>4.1391892557261984</c:v>
                </c:pt>
                <c:pt idx="16">
                  <c:v>3.8844915700530738</c:v>
                </c:pt>
                <c:pt idx="17">
                  <c:v>3.6592815186608023</c:v>
                </c:pt>
                <c:pt idx="18">
                  <c:v>3.4587243188064174</c:v>
                </c:pt>
                <c:pt idx="19">
                  <c:v>3.2789862588544221</c:v>
                </c:pt>
                <c:pt idx="20">
                  <c:v>3.1169885991201709</c:v>
                </c:pt>
                <c:pt idx="21">
                  <c:v>2.9702306071965188</c:v>
                </c:pt>
              </c:numCache>
            </c:numRef>
          </c:xVal>
          <c:yVal>
            <c:numRef>
              <c:f>'Scr FOV to Cam FOV Ratio'!$BQ$39:$BQ$60</c:f>
              <c:numCache>
                <c:formatCode>0.00</c:formatCode>
                <c:ptCount val="22"/>
                <c:pt idx="0">
                  <c:v>0.24235656774653558</c:v>
                </c:pt>
                <c:pt idx="1">
                  <c:v>1.4204384702376793</c:v>
                </c:pt>
                <c:pt idx="2">
                  <c:v>1.8687507800525971</c:v>
                </c:pt>
                <c:pt idx="3">
                  <c:v>2.1118576692804858</c:v>
                </c:pt>
                <c:pt idx="4">
                  <c:v>2.3101590424686513</c:v>
                </c:pt>
                <c:pt idx="5">
                  <c:v>2.5043629979724091</c:v>
                </c:pt>
                <c:pt idx="6">
                  <c:v>2.7090697417418319</c:v>
                </c:pt>
                <c:pt idx="7">
                  <c:v>2.9319596884644561</c:v>
                </c:pt>
                <c:pt idx="8">
                  <c:v>3.1788240799181544</c:v>
                </c:pt>
                <c:pt idx="9">
                  <c:v>3.4552006197008467</c:v>
                </c:pt>
                <c:pt idx="10">
                  <c:v>3.7671737468096822</c:v>
                </c:pt>
                <c:pt idx="11">
                  <c:v>4.1218870176018285</c:v>
                </c:pt>
                <c:pt idx="12">
                  <c:v>4.5280305945697563</c:v>
                </c:pt>
                <c:pt idx="13">
                  <c:v>4.9964111199766137</c:v>
                </c:pt>
                <c:pt idx="14">
                  <c:v>5.5406923572479982</c:v>
                </c:pt>
                <c:pt idx="15">
                  <c:v>6.178409246978056</c:v>
                </c:pt>
                <c:pt idx="16">
                  <c:v>6.9324005324650884</c:v>
                </c:pt>
                <c:pt idx="17">
                  <c:v>7.8328832576110941</c:v>
                </c:pt>
                <c:pt idx="18">
                  <c:v>8.9205283320018225</c:v>
                </c:pt>
                <c:pt idx="19">
                  <c:v>10.251135052185205</c:v>
                </c:pt>
                <c:pt idx="20">
                  <c:v>11.902933759283982</c:v>
                </c:pt>
                <c:pt idx="21">
                  <c:v>13.988354101018672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957-4AD9-8201-10F0193129D9}"/>
            </c:ext>
          </c:extLst>
        </c:ser>
        <c:ser>
          <c:idx val="2"/>
          <c:order val="2"/>
          <c:tx>
            <c:v>V=3.0m/s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'Scr FOV to Cam FOV Ratio'!$BJ$67:$BJ$88</c:f>
              <c:numCache>
                <c:formatCode>0.00</c:formatCode>
                <c:ptCount val="22"/>
                <c:pt idx="0">
                  <c:v>74.261198562550547</c:v>
                </c:pt>
                <c:pt idx="1">
                  <c:v>40.236358309273825</c:v>
                </c:pt>
                <c:pt idx="2">
                  <c:v>25.559965171823812</c:v>
                </c:pt>
                <c:pt idx="3">
                  <c:v>18.434948822922014</c:v>
                </c:pt>
                <c:pt idx="4">
                  <c:v>14.349332042947134</c:v>
                </c:pt>
                <c:pt idx="5">
                  <c:v>11.725112015165079</c:v>
                </c:pt>
                <c:pt idx="6">
                  <c:v>9.90418321297388</c:v>
                </c:pt>
                <c:pt idx="7">
                  <c:v>8.5691418798376446</c:v>
                </c:pt>
                <c:pt idx="8">
                  <c:v>7.549421768263274</c:v>
                </c:pt>
                <c:pt idx="9">
                  <c:v>6.7455796474828187</c:v>
                </c:pt>
                <c:pt idx="10">
                  <c:v>6.0958615445958166</c:v>
                </c:pt>
                <c:pt idx="11">
                  <c:v>5.5599472633095353</c:v>
                </c:pt>
                <c:pt idx="12">
                  <c:v>5.1104175610312259</c:v>
                </c:pt>
                <c:pt idx="13">
                  <c:v>4.7279878188422026</c:v>
                </c:pt>
                <c:pt idx="14">
                  <c:v>4.3987053549955322</c:v>
                </c:pt>
                <c:pt idx="15">
                  <c:v>4.1122288447184578</c:v>
                </c:pt>
                <c:pt idx="16">
                  <c:v>3.8607326248832723</c:v>
                </c:pt>
                <c:pt idx="17">
                  <c:v>3.638186577864666</c:v>
                </c:pt>
                <c:pt idx="18">
                  <c:v>3.4398696937460249</c:v>
                </c:pt>
                <c:pt idx="19">
                  <c:v>3.2620334773967508</c:v>
                </c:pt>
                <c:pt idx="20">
                  <c:v>3.1016640298684615</c:v>
                </c:pt>
                <c:pt idx="21">
                  <c:v>2.956310657503654</c:v>
                </c:pt>
              </c:numCache>
            </c:numRef>
          </c:xVal>
          <c:yVal>
            <c:numRef>
              <c:f>'Scr FOV to Cam FOV Ratio'!$BQ$67:$BQ$88</c:f>
              <c:numCache>
                <c:formatCode>0.00</c:formatCode>
                <c:ptCount val="22"/>
                <c:pt idx="0">
                  <c:v>0.48460060270535399</c:v>
                </c:pt>
                <c:pt idx="1">
                  <c:v>2.1791990660384952</c:v>
                </c:pt>
                <c:pt idx="2">
                  <c:v>2.8246557176010256</c:v>
                </c:pt>
                <c:pt idx="3">
                  <c:v>3.1833278289744138</c:v>
                </c:pt>
                <c:pt idx="4">
                  <c:v>3.4796859281325254</c:v>
                </c:pt>
                <c:pt idx="5">
                  <c:v>3.7714406370862452</c:v>
                </c:pt>
                <c:pt idx="6">
                  <c:v>4.0796969460688004</c:v>
                </c:pt>
                <c:pt idx="7">
                  <c:v>4.4156082112284523</c:v>
                </c:pt>
                <c:pt idx="8">
                  <c:v>4.7879348138173228</c:v>
                </c:pt>
                <c:pt idx="9">
                  <c:v>5.2049613119049454</c:v>
                </c:pt>
                <c:pt idx="10">
                  <c:v>5.6758782012953723</c:v>
                </c:pt>
                <c:pt idx="11">
                  <c:v>6.211500479333818</c:v>
                </c:pt>
                <c:pt idx="12">
                  <c:v>6.8250020112259335</c:v>
                </c:pt>
                <c:pt idx="13">
                  <c:v>7.5327802674541289</c:v>
                </c:pt>
                <c:pt idx="14">
                  <c:v>8.35558409720214</c:v>
                </c:pt>
                <c:pt idx="15">
                  <c:v>9.3200607652266498</c:v>
                </c:pt>
                <c:pt idx="16">
                  <c:v>10.460944508281216</c:v>
                </c:pt>
                <c:pt idx="17">
                  <c:v>11.824229491132847</c:v>
                </c:pt>
                <c:pt idx="18">
                  <c:v>13.471879744390662</c:v>
                </c:pt>
                <c:pt idx="19">
                  <c:v>15.488997455606324</c:v>
                </c:pt>
                <c:pt idx="20">
                  <c:v>17.995038516002424</c:v>
                </c:pt>
                <c:pt idx="21">
                  <c:v>21.161917903372753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957-4AD9-8201-10F019312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117000"/>
        <c:axId val="303119624"/>
      </c:scatterChart>
      <c:valAx>
        <c:axId val="303117000"/>
        <c:scaling>
          <c:orientation val="maxMin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Eccentricity [°]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0276612791822075"/>
              <c:y val="0.914616141732283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9624"/>
        <c:crosses val="autoZero"/>
        <c:crossBetween val="midCat"/>
        <c:majorUnit val="10"/>
      </c:valAx>
      <c:valAx>
        <c:axId val="303119624"/>
        <c:scaling>
          <c:orientation val="minMax"/>
          <c:max val="5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Speed [m/s]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287194363862411E-3"/>
              <c:y val="0.3113015284854099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7000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0.16288742705765707"/>
          <c:y val="0.10238976237678624"/>
          <c:w val="0.31663240779113139"/>
          <c:h val="0.2155103314291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Screen and camera FOV mismatch</a:t>
            </a:r>
          </a:p>
        </c:rich>
      </c:tx>
      <c:layout>
        <c:manualLayout>
          <c:xMode val="edge"/>
          <c:yMode val="edge"/>
          <c:x val="0.19761747410183914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02748998480453"/>
          <c:y val="0.10390259122021513"/>
          <c:w val="0.79377786987152921"/>
          <c:h val="0.71040669548659363"/>
        </c:manualLayout>
      </c:layout>
      <c:scatterChart>
        <c:scatterStyle val="lineMarker"/>
        <c:varyColors val="0"/>
        <c:ser>
          <c:idx val="0"/>
          <c:order val="0"/>
          <c:tx>
            <c:v>V=1.0m/s, Kw=0.90</c:v>
          </c:tx>
          <c:spPr>
            <a:ln>
              <a:solidFill>
                <a:schemeClr val="accent2"/>
              </a:solidFill>
            </a:ln>
          </c:spPr>
          <c:marker>
            <c:symbol val="diamond"/>
            <c:size val="7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'Scr FOV to Cam FOV Ratio'!$BC$11:$BC$32</c:f>
              <c:numCache>
                <c:formatCode>0.00</c:formatCode>
                <c:ptCount val="22"/>
                <c:pt idx="0">
                  <c:v>83.031743258621461</c:v>
                </c:pt>
                <c:pt idx="1">
                  <c:v>39.289406862500357</c:v>
                </c:pt>
                <c:pt idx="2">
                  <c:v>23.198590513648185</c:v>
                </c:pt>
                <c:pt idx="3">
                  <c:v>16.189206257026942</c:v>
                </c:pt>
                <c:pt idx="4">
                  <c:v>12.380756928807179</c:v>
                </c:pt>
                <c:pt idx="5">
                  <c:v>10.007979801441339</c:v>
                </c:pt>
                <c:pt idx="6">
                  <c:v>8.3929251873925015</c:v>
                </c:pt>
                <c:pt idx="7">
                  <c:v>7.2243156940453384</c:v>
                </c:pt>
                <c:pt idx="8">
                  <c:v>6.3401917459099097</c:v>
                </c:pt>
                <c:pt idx="9">
                  <c:v>5.6482473737352645</c:v>
                </c:pt>
                <c:pt idx="10">
                  <c:v>5.0921151244989629</c:v>
                </c:pt>
                <c:pt idx="11">
                  <c:v>4.6354634269026427</c:v>
                </c:pt>
                <c:pt idx="12">
                  <c:v>4.253836436119192</c:v>
                </c:pt>
                <c:pt idx="13">
                  <c:v>3.9301755457254806</c:v>
                </c:pt>
                <c:pt idx="14">
                  <c:v>3.6522227803063365</c:v>
                </c:pt>
                <c:pt idx="15">
                  <c:v>3.4109449553557223</c:v>
                </c:pt>
                <c:pt idx="16">
                  <c:v>3.1995397095625715</c:v>
                </c:pt>
                <c:pt idx="17">
                  <c:v>3.0127875041833394</c:v>
                </c:pt>
                <c:pt idx="18">
                  <c:v>2.8466169158161061</c:v>
                </c:pt>
                <c:pt idx="19">
                  <c:v>2.6978056333163027</c:v>
                </c:pt>
                <c:pt idx="20">
                  <c:v>2.5637702114650045</c:v>
                </c:pt>
                <c:pt idx="21">
                  <c:v>2.4424153106570952</c:v>
                </c:pt>
              </c:numCache>
            </c:numRef>
          </c:xVal>
          <c:yVal>
            <c:numRef>
              <c:f>'Scr FOV to Cam FOV Ratio'!$BS$11:$BS$32</c:f>
              <c:numCache>
                <c:formatCode>0.00</c:formatCode>
                <c:ptCount val="22"/>
                <c:pt idx="0">
                  <c:v>-2.3195693960591512E-2</c:v>
                </c:pt>
                <c:pt idx="1">
                  <c:v>3.5139153103413978E-2</c:v>
                </c:pt>
                <c:pt idx="2">
                  <c:v>-3.2767620785665308E-2</c:v>
                </c:pt>
                <c:pt idx="3">
                  <c:v>-9.8355698967527161E-2</c:v>
                </c:pt>
                <c:pt idx="4">
                  <c:v>-0.15676323733895714</c:v>
                </c:pt>
                <c:pt idx="5">
                  <c:v>-0.20924486469994896</c:v>
                </c:pt>
                <c:pt idx="6">
                  <c:v>-0.25676734479397112</c:v>
                </c:pt>
                <c:pt idx="7">
                  <c:v>-0.30002533129226627</c:v>
                </c:pt>
                <c:pt idx="8">
                  <c:v>-0.33955615905835401</c:v>
                </c:pt>
                <c:pt idx="9">
                  <c:v>-0.37579706848418049</c:v>
                </c:pt>
                <c:pt idx="10">
                  <c:v>-0.40911448288824204</c:v>
                </c:pt>
                <c:pt idx="11">
                  <c:v>-0.43982093085057627</c:v>
                </c:pt>
                <c:pt idx="12">
                  <c:v>-0.46818601540021376</c:v>
                </c:pt>
                <c:pt idx="13">
                  <c:v>-0.49444416977777905</c:v>
                </c:pt>
                <c:pt idx="14">
                  <c:v>-0.51880048091444309</c:v>
                </c:pt>
                <c:pt idx="15">
                  <c:v>-0.54143524147498567</c:v>
                </c:pt>
                <c:pt idx="16">
                  <c:v>-0.56250760538000932</c:v>
                </c:pt>
                <c:pt idx="17">
                  <c:v>-0.58215857842652596</c:v>
                </c:pt>
                <c:pt idx="18">
                  <c:v>-0.60051349769377538</c:v>
                </c:pt>
                <c:pt idx="19">
                  <c:v>-0.61768410766122273</c:v>
                </c:pt>
                <c:pt idx="20">
                  <c:v>-0.63377031220039015</c:v>
                </c:pt>
                <c:pt idx="21">
                  <c:v>-0.64886166242187571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2F2C-4374-B1DA-07ECB08925B8}"/>
            </c:ext>
          </c:extLst>
        </c:ser>
        <c:ser>
          <c:idx val="4"/>
          <c:order val="1"/>
          <c:tx>
            <c:v>V=2.0m/s, Kw=0.90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7"/>
            <c:spPr>
              <a:noFill/>
              <a:ln>
                <a:solidFill>
                  <a:schemeClr val="accent1"/>
                </a:solidFill>
              </a:ln>
            </c:spPr>
          </c:marker>
          <c:xVal>
            <c:numRef>
              <c:f>'Scr FOV to Cam FOV Ratio'!$BC$39:$BC$60</c:f>
              <c:numCache>
                <c:formatCode>0.00</c:formatCode>
                <c:ptCount val="22"/>
                <c:pt idx="0">
                  <c:v>76.865977693603682</c:v>
                </c:pt>
                <c:pt idx="1">
                  <c:v>36.86989764584402</c:v>
                </c:pt>
                <c:pt idx="2">
                  <c:v>22.249023657212366</c:v>
                </c:pt>
                <c:pt idx="3">
                  <c:v>15.708637829015744</c:v>
                </c:pt>
                <c:pt idx="4">
                  <c:v>12.094757077012099</c:v>
                </c:pt>
                <c:pt idx="5">
                  <c:v>9.8193006387578965</c:v>
                </c:pt>
                <c:pt idx="6">
                  <c:v>8.259437979878804</c:v>
                </c:pt>
                <c:pt idx="7">
                  <c:v>7.1250163489017977</c:v>
                </c:pt>
                <c:pt idx="8">
                  <c:v>6.2634906143345415</c:v>
                </c:pt>
                <c:pt idx="9">
                  <c:v>5.5872439642043474</c:v>
                </c:pt>
                <c:pt idx="10">
                  <c:v>5.0424510691709132</c:v>
                </c:pt>
                <c:pt idx="11">
                  <c:v>4.5942533312663905</c:v>
                </c:pt>
                <c:pt idx="12">
                  <c:v>4.2190953492484562</c:v>
                </c:pt>
                <c:pt idx="13">
                  <c:v>3.9004937423818911</c:v>
                </c:pt>
                <c:pt idx="14">
                  <c:v>3.626571783879617</c:v>
                </c:pt>
                <c:pt idx="15">
                  <c:v>3.3885569907235049</c:v>
                </c:pt>
                <c:pt idx="16">
                  <c:v>3.1798301198642345</c:v>
                </c:pt>
                <c:pt idx="17">
                  <c:v>2.9953032876027472</c:v>
                </c:pt>
                <c:pt idx="18">
                  <c:v>2.831001677865268</c:v>
                </c:pt>
                <c:pt idx="19">
                  <c:v>2.6837751594689845</c:v>
                </c:pt>
                <c:pt idx="20">
                  <c:v>2.5510950890009361</c:v>
                </c:pt>
                <c:pt idx="21">
                  <c:v>2.430908337040405</c:v>
                </c:pt>
              </c:numCache>
            </c:numRef>
          </c:xVal>
          <c:yVal>
            <c:numRef>
              <c:f>'Scr FOV to Cam FOV Ratio'!$BS$39:$BS$60</c:f>
              <c:numCache>
                <c:formatCode>0.00</c:formatCode>
                <c:ptCount val="22"/>
                <c:pt idx="0">
                  <c:v>-2.517194889564589E-2</c:v>
                </c:pt>
                <c:pt idx="1">
                  <c:v>6.448588713501735E-2</c:v>
                </c:pt>
                <c:pt idx="2">
                  <c:v>-7.2436219144367264E-2</c:v>
                </c:pt>
                <c:pt idx="3">
                  <c:v>-0.20285452718126873</c:v>
                </c:pt>
                <c:pt idx="4">
                  <c:v>-0.31902247521073512</c:v>
                </c:pt>
                <c:pt idx="5">
                  <c:v>-0.42345204411126325</c:v>
                </c:pt>
                <c:pt idx="6">
                  <c:v>-0.51804254633286639</c:v>
                </c:pt>
                <c:pt idx="7">
                  <c:v>-0.60416359365101258</c:v>
                </c:pt>
                <c:pt idx="8">
                  <c:v>-0.68287792329657648</c:v>
                </c:pt>
                <c:pt idx="9">
                  <c:v>-0.75505189946059481</c:v>
                </c:pt>
                <c:pt idx="10">
                  <c:v>-0.82141234861303758</c:v>
                </c:pt>
                <c:pt idx="11">
                  <c:v>-0.88257960935751001</c:v>
                </c:pt>
                <c:pt idx="12">
                  <c:v>-0.9390890608356095</c:v>
                </c:pt>
                <c:pt idx="13">
                  <c:v>-0.99140639772194561</c:v>
                </c:pt>
                <c:pt idx="14">
                  <c:v>-1.0399391267200997</c:v>
                </c:pt>
                <c:pt idx="15">
                  <c:v>-1.0850455672449932</c:v>
                </c:pt>
                <c:pt idx="16">
                  <c:v>-1.127042087199861</c:v>
                </c:pt>
                <c:pt idx="17">
                  <c:v>-1.1662090271190806</c:v>
                </c:pt>
                <c:pt idx="18">
                  <c:v>-1.2027956143691831</c:v>
                </c:pt>
                <c:pt idx="19">
                  <c:v>-1.2370240797863197</c:v>
                </c:pt>
                <c:pt idx="20">
                  <c:v>-1.2690931328018884</c:v>
                </c:pt>
                <c:pt idx="21">
                  <c:v>-1.2991809134703836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F2C-4374-B1DA-07ECB08925B8}"/>
            </c:ext>
          </c:extLst>
        </c:ser>
        <c:ser>
          <c:idx val="1"/>
          <c:order val="2"/>
          <c:tx>
            <c:v>V=3.0m/s, Kw=0.90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9525">
                <a:solidFill>
                  <a:srgbClr val="C00000">
                    <a:alpha val="96000"/>
                  </a:srgbClr>
                </a:solidFill>
              </a:ln>
              <a:effectLst/>
            </c:spPr>
          </c:marker>
          <c:xVal>
            <c:numRef>
              <c:f>'Scr FOV to Cam FOV Ratio'!$BC$67:$BC$88</c:f>
              <c:numCache>
                <c:formatCode>0.00</c:formatCode>
                <c:ptCount val="22"/>
                <c:pt idx="0">
                  <c:v>70.994015803963222</c:v>
                </c:pt>
                <c:pt idx="1">
                  <c:v>34.695153531233963</c:v>
                </c:pt>
                <c:pt idx="2">
                  <c:v>21.37062226934319</c:v>
                </c:pt>
                <c:pt idx="3">
                  <c:v>15.255118703057777</c:v>
                </c:pt>
                <c:pt idx="4">
                  <c:v>11.821488340607255</c:v>
                </c:pt>
                <c:pt idx="5">
                  <c:v>9.6375381129309456</c:v>
                </c:pt>
                <c:pt idx="6">
                  <c:v>8.13010235415598</c:v>
                </c:pt>
                <c:pt idx="7">
                  <c:v>7.028396238949604</c:v>
                </c:pt>
                <c:pt idx="8">
                  <c:v>6.1886159632416007</c:v>
                </c:pt>
                <c:pt idx="9">
                  <c:v>5.5275401516561722</c:v>
                </c:pt>
                <c:pt idx="10">
                  <c:v>4.9937439858233921</c:v>
                </c:pt>
                <c:pt idx="11">
                  <c:v>4.5537679791586267</c:v>
                </c:pt>
                <c:pt idx="12">
                  <c:v>4.1849161251184155</c:v>
                </c:pt>
                <c:pt idx="13">
                  <c:v>3.8712562319856296</c:v>
                </c:pt>
                <c:pt idx="14">
                  <c:v>3.6012781172234396</c:v>
                </c:pt>
                <c:pt idx="15">
                  <c:v>3.3664606634298004</c:v>
                </c:pt>
                <c:pt idx="16">
                  <c:v>3.1603616260456748</c:v>
                </c:pt>
                <c:pt idx="17">
                  <c:v>2.9780206519497519</c:v>
                </c:pt>
                <c:pt idx="18">
                  <c:v>2.8155566842112285</c:v>
                </c:pt>
                <c:pt idx="19">
                  <c:v>2.6698897620076245</c:v>
                </c:pt>
                <c:pt idx="20">
                  <c:v>182.5385445983988</c:v>
                </c:pt>
                <c:pt idx="21">
                  <c:v>182.41950921665634</c:v>
                </c:pt>
              </c:numCache>
            </c:numRef>
          </c:xVal>
          <c:yVal>
            <c:numRef>
              <c:f>'Scr FOV to Cam FOV Ratio'!$BS$67:$BS$88</c:f>
              <c:numCache>
                <c:formatCode>0.00</c:formatCode>
                <c:ptCount val="22"/>
                <c:pt idx="0">
                  <c:v>-9.3633984057372999E-3</c:v>
                </c:pt>
                <c:pt idx="1">
                  <c:v>8.7507975074141431E-2</c:v>
                </c:pt>
                <c:pt idx="2">
                  <c:v>-0.11893383813630365</c:v>
                </c:pt>
                <c:pt idx="3">
                  <c:v>-0.31342543905828357</c:v>
                </c:pt>
                <c:pt idx="4">
                  <c:v>-0.48671994311557221</c:v>
                </c:pt>
                <c:pt idx="5">
                  <c:v>-0.64257294187590297</c:v>
                </c:pt>
                <c:pt idx="6">
                  <c:v>-0.78378367252647685</c:v>
                </c:pt>
                <c:pt idx="7">
                  <c:v>-0.91237806840980262</c:v>
                </c:pt>
                <c:pt idx="8">
                  <c:v>-1.0299328439329525</c:v>
                </c:pt>
                <c:pt idx="9">
                  <c:v>-1.1377356354376111</c:v>
                </c:pt>
                <c:pt idx="10">
                  <c:v>-1.2368678093195129</c:v>
                </c:pt>
                <c:pt idx="11">
                  <c:v>-1.3282528993432052</c:v>
                </c:pt>
                <c:pt idx="12">
                  <c:v>-1.4126883081262243</c:v>
                </c:pt>
                <c:pt idx="13">
                  <c:v>-1.4908678762171945</c:v>
                </c:pt>
                <c:pt idx="14">
                  <c:v>-1.5633989071387866</c:v>
                </c:pt>
                <c:pt idx="15">
                  <c:v>-1.6308155167672389</c:v>
                </c:pt>
                <c:pt idx="16">
                  <c:v>-1.6935893762666687</c:v>
                </c:pt>
                <c:pt idx="17">
                  <c:v>-1.7521385141123424</c:v>
                </c:pt>
                <c:pt idx="18">
                  <c:v>-1.8068346215095232</c:v>
                </c:pt>
                <c:pt idx="19">
                  <c:v>-1.8580091747110217</c:v>
                </c:pt>
                <c:pt idx="21">
                  <c:v>-2.9966521586893435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F2C-4374-B1DA-07ECB08925B8}"/>
            </c:ext>
          </c:extLst>
        </c:ser>
        <c:ser>
          <c:idx val="3"/>
          <c:order val="3"/>
          <c:tx>
            <c:v>V=1.0m/s, Kw=1.10</c:v>
          </c:tx>
          <c:marker>
            <c:symbol val="diamond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'Scr FOV to Cam FOV Ratio'!$BJ$11:$BJ$32</c:f>
              <c:numCache>
                <c:formatCode>0.00</c:formatCode>
                <c:ptCount val="22"/>
                <c:pt idx="0">
                  <c:v>84.289406862500371</c:v>
                </c:pt>
                <c:pt idx="1">
                  <c:v>45</c:v>
                </c:pt>
                <c:pt idx="2">
                  <c:v>27.645975363738685</c:v>
                </c:pt>
                <c:pt idx="3">
                  <c:v>19.53665493812839</c:v>
                </c:pt>
                <c:pt idx="4">
                  <c:v>15.018360631150673</c:v>
                </c:pt>
                <c:pt idx="5">
                  <c:v>12.171458208587474</c:v>
                </c:pt>
                <c:pt idx="6">
                  <c:v>10.222168633636125</c:v>
                </c:pt>
                <c:pt idx="7">
                  <c:v>8.8067926944353072</c:v>
                </c:pt>
                <c:pt idx="8">
                  <c:v>7.7335980990228643</c:v>
                </c:pt>
                <c:pt idx="9">
                  <c:v>6.8924231224851429</c:v>
                </c:pt>
                <c:pt idx="10">
                  <c:v>6.2156358997026571</c:v>
                </c:pt>
                <c:pt idx="11">
                  <c:v>5.6594818401624805</c:v>
                </c:pt>
                <c:pt idx="12">
                  <c:v>5.1944289077348067</c:v>
                </c:pt>
                <c:pt idx="13">
                  <c:v>4.7998361139047008</c:v>
                </c:pt>
                <c:pt idx="14">
                  <c:v>4.4608482585165579</c:v>
                </c:pt>
                <c:pt idx="15">
                  <c:v>4.1665048855486821</c:v>
                </c:pt>
                <c:pt idx="16">
                  <c:v>3.9085442944594546</c:v>
                </c:pt>
                <c:pt idx="17">
                  <c:v>3.6806221730304531</c:v>
                </c:pt>
                <c:pt idx="18">
                  <c:v>3.4777865197981628</c:v>
                </c:pt>
                <c:pt idx="19">
                  <c:v>3.2961159725463172</c:v>
                </c:pt>
                <c:pt idx="20">
                  <c:v>3.1324651985680361</c:v>
                </c:pt>
                <c:pt idx="21">
                  <c:v>2.9842821435933775</c:v>
                </c:pt>
              </c:numCache>
            </c:numRef>
          </c:xVal>
          <c:yVal>
            <c:numRef>
              <c:f>'Scr FOV to Cam FOV Ratio'!$BT$11:$BT$32</c:f>
              <c:numCache>
                <c:formatCode>0.00</c:formatCode>
                <c:ptCount val="22"/>
                <c:pt idx="0">
                  <c:v>2.0224584909924737E-2</c:v>
                </c:pt>
                <c:pt idx="1">
                  <c:v>-3.1077101373531146E-2</c:v>
                </c:pt>
                <c:pt idx="2">
                  <c:v>2.8210126830998661E-2</c:v>
                </c:pt>
                <c:pt idx="3">
                  <c:v>0.10047204470247983</c:v>
                </c:pt>
                <c:pt idx="4">
                  <c:v>0.17942184635534986</c:v>
                </c:pt>
                <c:pt idx="5">
                  <c:v>0.26628445059401429</c:v>
                </c:pt>
                <c:pt idx="6">
                  <c:v>0.36260600766902407</c:v>
                </c:pt>
                <c:pt idx="7">
                  <c:v>0.47004174124495535</c:v>
                </c:pt>
                <c:pt idx="8">
                  <c:v>0.59052326188426818</c:v>
                </c:pt>
                <c:pt idx="9">
                  <c:v>0.72632289892137436</c:v>
                </c:pt>
                <c:pt idx="10">
                  <c:v>0.88020005147402713</c:v>
                </c:pt>
                <c:pt idx="11">
                  <c:v>1.0555431064972431</c:v>
                </c:pt>
                <c:pt idx="12">
                  <c:v>1.2565601067569432</c:v>
                </c:pt>
                <c:pt idx="13">
                  <c:v>1.4885347436992014</c:v>
                </c:pt>
                <c:pt idx="14">
                  <c:v>1.7581776581580755</c:v>
                </c:pt>
                <c:pt idx="15">
                  <c:v>2.0741175007958823</c:v>
                </c:pt>
                <c:pt idx="16">
                  <c:v>2.4476000101114082</c:v>
                </c:pt>
                <c:pt idx="17">
                  <c:v>2.8935027927700574</c:v>
                </c:pt>
                <c:pt idx="18">
                  <c:v>3.4318402372216283</c:v>
                </c:pt>
                <c:pt idx="19">
                  <c:v>4.0900492413178924</c:v>
                </c:pt>
                <c:pt idx="20">
                  <c:v>4.9065556939671495</c:v>
                </c:pt>
                <c:pt idx="21">
                  <c:v>5.9365127899755876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F2C-4374-B1DA-07ECB08925B8}"/>
            </c:ext>
          </c:extLst>
        </c:ser>
        <c:ser>
          <c:idx val="5"/>
          <c:order val="4"/>
          <c:tx>
            <c:v>V=2.0m/s, Kw=1.10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'Scr FOV to Cam FOV Ratio'!$BJ$39:$BJ$60</c:f>
              <c:numCache>
                <c:formatCode>0.00</c:formatCode>
                <c:ptCount val="22"/>
                <c:pt idx="0">
                  <c:v>79.191769059680212</c:v>
                </c:pt>
                <c:pt idx="1">
                  <c:v>42.510447078000851</c:v>
                </c:pt>
                <c:pt idx="2">
                  <c:v>26.56505117707799</c:v>
                </c:pt>
                <c:pt idx="3">
                  <c:v>18.970407808486549</c:v>
                </c:pt>
                <c:pt idx="4">
                  <c:v>14.676393137450013</c:v>
                </c:pt>
                <c:pt idx="5">
                  <c:v>11.944177188446336</c:v>
                </c:pt>
                <c:pt idx="6">
                  <c:v>10.060689795322972</c:v>
                </c:pt>
                <c:pt idx="7">
                  <c:v>8.6863545812366532</c:v>
                </c:pt>
                <c:pt idx="8">
                  <c:v>7.640406761026755</c:v>
                </c:pt>
                <c:pt idx="9">
                  <c:v>6.8182145716518692</c:v>
                </c:pt>
                <c:pt idx="10">
                  <c:v>6.1551683432740036</c:v>
                </c:pt>
                <c:pt idx="11">
                  <c:v>5.6092744464458066</c:v>
                </c:pt>
                <c:pt idx="12">
                  <c:v>5.1520817022062273</c:v>
                </c:pt>
                <c:pt idx="13">
                  <c:v>4.7636416907261792</c:v>
                </c:pt>
                <c:pt idx="14">
                  <c:v>4.4295592989776384</c:v>
                </c:pt>
                <c:pt idx="15">
                  <c:v>4.1391892557261984</c:v>
                </c:pt>
                <c:pt idx="16">
                  <c:v>3.8844915700530738</c:v>
                </c:pt>
                <c:pt idx="17">
                  <c:v>3.6592815186608023</c:v>
                </c:pt>
                <c:pt idx="18">
                  <c:v>3.4587243188064174</c:v>
                </c:pt>
                <c:pt idx="19">
                  <c:v>3.2789862588544221</c:v>
                </c:pt>
                <c:pt idx="20">
                  <c:v>3.1169885991201709</c:v>
                </c:pt>
                <c:pt idx="21">
                  <c:v>2.9702306071965188</c:v>
                </c:pt>
              </c:numCache>
            </c:numRef>
          </c:xVal>
          <c:yVal>
            <c:numRef>
              <c:f>'Scr FOV to Cam FOV Ratio'!$BT$39:$BT$60</c:f>
              <c:numCache>
                <c:formatCode>0.00</c:formatCode>
                <c:ptCount val="22"/>
                <c:pt idx="0">
                  <c:v>2.4735397225983391E-2</c:v>
                </c:pt>
                <c:pt idx="1">
                  <c:v>-5.7925257844677613E-2</c:v>
                </c:pt>
                <c:pt idx="2">
                  <c:v>6.3338607861349594E-2</c:v>
                </c:pt>
                <c:pt idx="3">
                  <c:v>0.20852504248385806</c:v>
                </c:pt>
                <c:pt idx="4">
                  <c:v>0.36714900879944778</c:v>
                </c:pt>
                <c:pt idx="5">
                  <c:v>0.54174895440534776</c:v>
                </c:pt>
                <c:pt idx="6">
                  <c:v>0.73542117229369097</c:v>
                </c:pt>
                <c:pt idx="7">
                  <c:v>0.95151042557422016</c:v>
                </c:pt>
                <c:pt idx="8">
                  <c:v>1.1938958506501152</c:v>
                </c:pt>
                <c:pt idx="9">
                  <c:v>1.4671695910008253</c:v>
                </c:pt>
                <c:pt idx="10">
                  <c:v>1.7769061554669285</c:v>
                </c:pt>
                <c:pt idx="11">
                  <c:v>2.1299548145096736</c:v>
                </c:pt>
                <c:pt idx="12">
                  <c:v>2.5348263976978735</c:v>
                </c:pt>
                <c:pt idx="13">
                  <c:v>3.0022132770463017</c:v>
                </c:pt>
                <c:pt idx="14">
                  <c:v>3.5457036392360308</c:v>
                </c:pt>
                <c:pt idx="15">
                  <c:v>4.1827808360702257</c:v>
                </c:pt>
                <c:pt idx="16">
                  <c:v>4.9362474290912317</c:v>
                </c:pt>
                <c:pt idx="17">
                  <c:v>5.8362944826209429</c:v>
                </c:pt>
                <c:pt idx="18">
                  <c:v>6.9235738641701516</c:v>
                </c:pt>
                <c:pt idx="19">
                  <c:v>8.2538706571455478</c:v>
                </c:pt>
                <c:pt idx="20">
                  <c:v>9.9054044209782433</c:v>
                </c:pt>
                <c:pt idx="21">
                  <c:v>11.990596505468041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F2C-4374-B1DA-07ECB08925B8}"/>
            </c:ext>
          </c:extLst>
        </c:ser>
        <c:ser>
          <c:idx val="2"/>
          <c:order val="5"/>
          <c:tx>
            <c:v>V=3.0m/s, Kw=1.10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'Scr FOV to Cam FOV Ratio'!$BJ$67:$BJ$88</c:f>
              <c:numCache>
                <c:formatCode>0.00</c:formatCode>
                <c:ptCount val="22"/>
                <c:pt idx="0">
                  <c:v>74.261198562550547</c:v>
                </c:pt>
                <c:pt idx="1">
                  <c:v>40.236358309273825</c:v>
                </c:pt>
                <c:pt idx="2">
                  <c:v>25.559965171823812</c:v>
                </c:pt>
                <c:pt idx="3">
                  <c:v>18.434948822922014</c:v>
                </c:pt>
                <c:pt idx="4">
                  <c:v>14.349332042947134</c:v>
                </c:pt>
                <c:pt idx="5">
                  <c:v>11.725112015165079</c:v>
                </c:pt>
                <c:pt idx="6">
                  <c:v>9.90418321297388</c:v>
                </c:pt>
                <c:pt idx="7">
                  <c:v>8.5691418798376446</c:v>
                </c:pt>
                <c:pt idx="8">
                  <c:v>7.549421768263274</c:v>
                </c:pt>
                <c:pt idx="9">
                  <c:v>6.7455796474828187</c:v>
                </c:pt>
                <c:pt idx="10">
                  <c:v>6.0958615445958166</c:v>
                </c:pt>
                <c:pt idx="11">
                  <c:v>5.5599472633095353</c:v>
                </c:pt>
                <c:pt idx="12">
                  <c:v>5.1104175610312259</c:v>
                </c:pt>
                <c:pt idx="13">
                  <c:v>4.7279878188422026</c:v>
                </c:pt>
                <c:pt idx="14">
                  <c:v>4.3987053549955322</c:v>
                </c:pt>
                <c:pt idx="15">
                  <c:v>4.1122288447184578</c:v>
                </c:pt>
                <c:pt idx="16">
                  <c:v>3.8607326248832723</c:v>
                </c:pt>
                <c:pt idx="17">
                  <c:v>3.638186577864666</c:v>
                </c:pt>
                <c:pt idx="18">
                  <c:v>3.4398696937460249</c:v>
                </c:pt>
                <c:pt idx="19">
                  <c:v>3.2620334773967508</c:v>
                </c:pt>
                <c:pt idx="20">
                  <c:v>3.1016640298684615</c:v>
                </c:pt>
                <c:pt idx="21">
                  <c:v>2.956310657503654</c:v>
                </c:pt>
              </c:numCache>
            </c:numRef>
          </c:xVal>
          <c:yVal>
            <c:numRef>
              <c:f>'Scr FOV to Cam FOV Ratio'!$BT$67:$BT$88</c:f>
              <c:numCache>
                <c:formatCode>0.00</c:formatCode>
                <c:ptCount val="22"/>
                <c:pt idx="0">
                  <c:v>1.5621138007793078E-2</c:v>
                </c:pt>
                <c:pt idx="1">
                  <c:v>-7.9884777087280145E-2</c:v>
                </c:pt>
                <c:pt idx="2">
                  <c:v>0.10546308463001974</c:v>
                </c:pt>
                <c:pt idx="3">
                  <c:v>0.32422513152487564</c:v>
                </c:pt>
                <c:pt idx="4">
                  <c:v>0.56326207502090497</c:v>
                </c:pt>
                <c:pt idx="5">
                  <c:v>0.82648953236688527</c:v>
                </c:pt>
                <c:pt idx="6">
                  <c:v>1.1186085137827462</c:v>
                </c:pt>
                <c:pt idx="7">
                  <c:v>1.4445382507286286</c:v>
                </c:pt>
                <c:pt idx="8">
                  <c:v>1.8102730626953445</c:v>
                </c:pt>
                <c:pt idx="9">
                  <c:v>2.2227234014982677</c:v>
                </c:pt>
                <c:pt idx="10">
                  <c:v>2.6903360866229598</c:v>
                </c:pt>
                <c:pt idx="11">
                  <c:v>3.2234957120669172</c:v>
                </c:pt>
                <c:pt idx="12">
                  <c:v>3.8351132531275134</c:v>
                </c:pt>
                <c:pt idx="13">
                  <c:v>4.5414183440211531</c:v>
                </c:pt>
                <c:pt idx="14">
                  <c:v>5.3630486480346029</c:v>
                </c:pt>
                <c:pt idx="15">
                  <c:v>6.3265754281337827</c:v>
                </c:pt>
                <c:pt idx="16">
                  <c:v>7.4666795527425833</c:v>
                </c:pt>
                <c:pt idx="17">
                  <c:v>8.8293168260197774</c:v>
                </c:pt>
                <c:pt idx="18">
                  <c:v>10.476423135429123</c:v>
                </c:pt>
                <c:pt idx="19">
                  <c:v>12.4930796448702</c:v>
                </c:pt>
                <c:pt idx="20">
                  <c:v>14.998726285794994</c:v>
                </c:pt>
                <c:pt idx="21">
                  <c:v>18.16526574468341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F2C-4374-B1DA-07ECB0892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117000"/>
        <c:axId val="303119624"/>
      </c:scatterChart>
      <c:valAx>
        <c:axId val="303117000"/>
        <c:scaling>
          <c:orientation val="maxMin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Eccentricity [°]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0276612791822075"/>
              <c:y val="0.914616141732283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9624"/>
        <c:crosses val="autoZero"/>
        <c:crossBetween val="midCat"/>
        <c:majorUnit val="10"/>
      </c:valAx>
      <c:valAx>
        <c:axId val="303119624"/>
        <c:scaling>
          <c:orientation val="minMax"/>
          <c:max val="3"/>
          <c:min val="-2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Speed </a:t>
                </a:r>
                <a:r>
                  <a:rPr lang="en-US" sz="1400" b="1" i="0" u="none" strike="noStrike" baseline="0">
                    <a:effectLst/>
                  </a:rPr>
                  <a:t>difference</a:t>
                </a:r>
                <a:r>
                  <a:rPr lang="en-US" sz="1400" b="1" i="0" baseline="0">
                    <a:effectLst/>
                  </a:rPr>
                  <a:t>[m/s]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288502077030104E-3"/>
              <c:y val="0.1926541754640066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7000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0.16170640734347205"/>
          <c:y val="0.10648104896722396"/>
          <c:w val="0.55172012708937701"/>
          <c:h val="0.374824056919355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Object eccen - speed when V=1.0m/s</a:t>
            </a:r>
          </a:p>
        </c:rich>
      </c:tx>
      <c:layout>
        <c:manualLayout>
          <c:xMode val="edge"/>
          <c:yMode val="edge"/>
          <c:x val="0.173087719298245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2748998480453"/>
          <c:y val="0.10390259122021513"/>
          <c:w val="0.79377786987152921"/>
          <c:h val="0.71040669548659363"/>
        </c:manualLayout>
      </c:layout>
      <c:scatterChart>
        <c:scatterStyle val="lineMarker"/>
        <c:varyColors val="0"/>
        <c:ser>
          <c:idx val="1"/>
          <c:order val="0"/>
          <c:tx>
            <c:v>Kd=0.75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'Scr Dist to Conv Dist Ratio'!$BI$11:$BI$32</c:f>
              <c:numCache>
                <c:formatCode>0.00</c:formatCode>
                <c:ptCount val="22"/>
                <c:pt idx="0">
                  <c:v>83.722701510402459</c:v>
                </c:pt>
                <c:pt idx="1">
                  <c:v>42.273689006093733</c:v>
                </c:pt>
                <c:pt idx="2">
                  <c:v>25.463345061871614</c:v>
                </c:pt>
                <c:pt idx="3">
                  <c:v>17.87869659584134</c:v>
                </c:pt>
                <c:pt idx="4">
                  <c:v>13.70696100407981</c:v>
                </c:pt>
                <c:pt idx="5">
                  <c:v>11.093723011557849</c:v>
                </c:pt>
                <c:pt idx="6">
                  <c:v>9.3099401749860249</c:v>
                </c:pt>
                <c:pt idx="7">
                  <c:v>8.0170930736553316</c:v>
                </c:pt>
                <c:pt idx="8">
                  <c:v>7.0379407631846789</c:v>
                </c:pt>
                <c:pt idx="9">
                  <c:v>6.2710774495011492</c:v>
                </c:pt>
                <c:pt idx="10">
                  <c:v>5.6544208226407022</c:v>
                </c:pt>
                <c:pt idx="11">
                  <c:v>5.1478848241362982</c:v>
                </c:pt>
                <c:pt idx="12">
                  <c:v>4.7244516971709061</c:v>
                </c:pt>
                <c:pt idx="13">
                  <c:v>4.3652577350279387</c:v>
                </c:pt>
                <c:pt idx="14">
                  <c:v>4.056737861294863</c:v>
                </c:pt>
                <c:pt idx="15">
                  <c:v>3.7888898778846567</c:v>
                </c:pt>
                <c:pt idx="16">
                  <c:v>3.5541782355321061</c:v>
                </c:pt>
                <c:pt idx="17">
                  <c:v>3.3468186417402137</c:v>
                </c:pt>
                <c:pt idx="18">
                  <c:v>3.1622977521393807</c:v>
                </c:pt>
                <c:pt idx="19">
                  <c:v>2.9970425802836758</c:v>
                </c:pt>
                <c:pt idx="20">
                  <c:v>2.8481879113878961</c:v>
                </c:pt>
                <c:pt idx="21">
                  <c:v>2.7134094450333066</c:v>
                </c:pt>
              </c:numCache>
            </c:numRef>
          </c:xVal>
          <c:yVal>
            <c:numRef>
              <c:f>'Scr Dist to Conv Dist Ratio'!$BO$11:$BO$32</c:f>
              <c:numCache>
                <c:formatCode>0.00</c:formatCode>
                <c:ptCount val="22"/>
                <c:pt idx="0">
                  <c:v>-2.3237005003245992E-2</c:v>
                </c:pt>
                <c:pt idx="1">
                  <c:v>0.56349386101692156</c:v>
                </c:pt>
                <c:pt idx="2">
                  <c:v>0.62894279402394559</c:v>
                </c:pt>
                <c:pt idx="3">
                  <c:v>0.58760251982223011</c:v>
                </c:pt>
                <c:pt idx="4">
                  <c:v>0.53153689508621316</c:v>
                </c:pt>
                <c:pt idx="5">
                  <c:v>0.47790061788651528</c:v>
                </c:pt>
                <c:pt idx="6">
                  <c:v>0.43006494194713696</c:v>
                </c:pt>
                <c:pt idx="7">
                  <c:v>0.38822670065106202</c:v>
                </c:pt>
                <c:pt idx="8">
                  <c:v>0.35179656152979355</c:v>
                </c:pt>
                <c:pt idx="9">
                  <c:v>0.32004257278329895</c:v>
                </c:pt>
                <c:pt idx="10">
                  <c:v>0.29227517011674919</c:v>
                </c:pt>
                <c:pt idx="11">
                  <c:v>0.26789448935568672</c:v>
                </c:pt>
                <c:pt idx="12">
                  <c:v>0.24639388487241121</c:v>
                </c:pt>
                <c:pt idx="13">
                  <c:v>0.22735012574608859</c:v>
                </c:pt>
                <c:pt idx="14">
                  <c:v>0.210410684146769</c:v>
                </c:pt>
                <c:pt idx="15">
                  <c:v>0.1952816336520069</c:v>
                </c:pt>
                <c:pt idx="16">
                  <c:v>0.18171718897455946</c:v>
                </c:pt>
                <c:pt idx="17">
                  <c:v>0.16951101820288805</c:v>
                </c:pt>
                <c:pt idx="18">
                  <c:v>0.15848915380983541</c:v>
                </c:pt>
                <c:pt idx="19">
                  <c:v>0.1485042504543177</c:v>
                </c:pt>
                <c:pt idx="20">
                  <c:v>0.13943094290980618</c:v>
                </c:pt>
                <c:pt idx="21">
                  <c:v>0.13116208981984734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DE-494B-8CCB-75A71BD3F59A}"/>
            </c:ext>
          </c:extLst>
        </c:ser>
        <c:ser>
          <c:idx val="0"/>
          <c:order val="1"/>
          <c:tx>
            <c:v>Kd=1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'Scr Dist to Conv Dist Ratio'!$BI$11:$BI$32</c:f>
              <c:numCache>
                <c:formatCode>0.00</c:formatCode>
                <c:ptCount val="22"/>
                <c:pt idx="0">
                  <c:v>83.722701510402459</c:v>
                </c:pt>
                <c:pt idx="1">
                  <c:v>42.273689006093733</c:v>
                </c:pt>
                <c:pt idx="2">
                  <c:v>25.463345061871614</c:v>
                </c:pt>
                <c:pt idx="3">
                  <c:v>17.87869659584134</c:v>
                </c:pt>
                <c:pt idx="4">
                  <c:v>13.70696100407981</c:v>
                </c:pt>
                <c:pt idx="5">
                  <c:v>11.093723011557849</c:v>
                </c:pt>
                <c:pt idx="6">
                  <c:v>9.3099401749860249</c:v>
                </c:pt>
                <c:pt idx="7">
                  <c:v>8.0170930736553316</c:v>
                </c:pt>
                <c:pt idx="8">
                  <c:v>7.0379407631846789</c:v>
                </c:pt>
                <c:pt idx="9">
                  <c:v>6.2710774495011492</c:v>
                </c:pt>
                <c:pt idx="10">
                  <c:v>5.6544208226407022</c:v>
                </c:pt>
                <c:pt idx="11">
                  <c:v>5.1478848241362982</c:v>
                </c:pt>
                <c:pt idx="12">
                  <c:v>4.7244516971709061</c:v>
                </c:pt>
                <c:pt idx="13">
                  <c:v>4.3652577350279387</c:v>
                </c:pt>
                <c:pt idx="14">
                  <c:v>4.056737861294863</c:v>
                </c:pt>
                <c:pt idx="15">
                  <c:v>3.7888898778846567</c:v>
                </c:pt>
                <c:pt idx="16">
                  <c:v>3.5541782355321061</c:v>
                </c:pt>
                <c:pt idx="17">
                  <c:v>3.3468186417402137</c:v>
                </c:pt>
                <c:pt idx="18">
                  <c:v>3.1622977521393807</c:v>
                </c:pt>
                <c:pt idx="19">
                  <c:v>2.9970425802836758</c:v>
                </c:pt>
                <c:pt idx="20">
                  <c:v>2.8481879113878961</c:v>
                </c:pt>
                <c:pt idx="21">
                  <c:v>2.7134094450333066</c:v>
                </c:pt>
              </c:numCache>
            </c:numRef>
          </c:xVal>
          <c:yVal>
            <c:numRef>
              <c:f>'Scr Dist to Conv Dist Ratio'!$BN$11:$BN$32</c:f>
              <c:numCache>
                <c:formatCode>0.00</c:formatCode>
                <c:ptCount val="22"/>
                <c:pt idx="0">
                  <c:v>5.981809892189327E-2</c:v>
                </c:pt>
                <c:pt idx="1">
                  <c:v>0.72393312358755457</c:v>
                </c:pt>
                <c:pt idx="2">
                  <c:v>0.89872692422811706</c:v>
                </c:pt>
                <c:pt idx="3">
                  <c:v>0.95021834812087036</c:v>
                </c:pt>
                <c:pt idx="4">
                  <c:v>0.9708394358417749</c:v>
                </c:pt>
                <c:pt idx="5">
                  <c:v>0.98095070481728719</c:v>
                </c:pt>
                <c:pt idx="6">
                  <c:v>0.98661253912016633</c:v>
                </c:pt>
                <c:pt idx="7">
                  <c:v>0.99008896231865151</c:v>
                </c:pt>
                <c:pt idx="8">
                  <c:v>0.992372127977319</c:v>
                </c:pt>
                <c:pt idx="9">
                  <c:v>0.99395033991239501</c:v>
                </c:pt>
                <c:pt idx="10">
                  <c:v>0.99508596653112846</c:v>
                </c:pt>
                <c:pt idx="11">
                  <c:v>0.99592997971347685</c:v>
                </c:pt>
                <c:pt idx="12">
                  <c:v>0.99657415956844631</c:v>
                </c:pt>
                <c:pt idx="13">
                  <c:v>0.99707687210178975</c:v>
                </c:pt>
                <c:pt idx="14">
                  <c:v>0.99747665523533868</c:v>
                </c:pt>
                <c:pt idx="15">
                  <c:v>0.99779977741865977</c:v>
                </c:pt>
                <c:pt idx="16">
                  <c:v>0.99806463924927868</c:v>
                </c:pt>
                <c:pt idx="17">
                  <c:v>0.99828443865668248</c:v>
                </c:pt>
                <c:pt idx="18">
                  <c:v>0.99846884005035719</c:v>
                </c:pt>
                <c:pt idx="19">
                  <c:v>0.99862505093629039</c:v>
                </c:pt>
                <c:pt idx="20">
                  <c:v>0.99875853461185216</c:v>
                </c:pt>
                <c:pt idx="21">
                  <c:v>0.99887349295396888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EDE-494B-8CCB-75A71BD3F59A}"/>
            </c:ext>
          </c:extLst>
        </c:ser>
        <c:ser>
          <c:idx val="2"/>
          <c:order val="2"/>
          <c:tx>
            <c:v>Kd=1.50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'Scr Dist to Conv Dist Ratio'!$BI$11:$BI$32</c:f>
              <c:numCache>
                <c:formatCode>0.00</c:formatCode>
                <c:ptCount val="22"/>
                <c:pt idx="0">
                  <c:v>83.722701510402459</c:v>
                </c:pt>
                <c:pt idx="1">
                  <c:v>42.273689006093733</c:v>
                </c:pt>
                <c:pt idx="2">
                  <c:v>25.463345061871614</c:v>
                </c:pt>
                <c:pt idx="3">
                  <c:v>17.87869659584134</c:v>
                </c:pt>
                <c:pt idx="4">
                  <c:v>13.70696100407981</c:v>
                </c:pt>
                <c:pt idx="5">
                  <c:v>11.093723011557849</c:v>
                </c:pt>
                <c:pt idx="6">
                  <c:v>9.3099401749860249</c:v>
                </c:pt>
                <c:pt idx="7">
                  <c:v>8.0170930736553316</c:v>
                </c:pt>
                <c:pt idx="8">
                  <c:v>7.0379407631846789</c:v>
                </c:pt>
                <c:pt idx="9">
                  <c:v>6.2710774495011492</c:v>
                </c:pt>
                <c:pt idx="10">
                  <c:v>5.6544208226407022</c:v>
                </c:pt>
                <c:pt idx="11">
                  <c:v>5.1478848241362982</c:v>
                </c:pt>
                <c:pt idx="12">
                  <c:v>4.7244516971709061</c:v>
                </c:pt>
                <c:pt idx="13">
                  <c:v>4.3652577350279387</c:v>
                </c:pt>
                <c:pt idx="14">
                  <c:v>4.056737861294863</c:v>
                </c:pt>
                <c:pt idx="15">
                  <c:v>3.7888898778846567</c:v>
                </c:pt>
                <c:pt idx="16">
                  <c:v>3.5541782355321061</c:v>
                </c:pt>
                <c:pt idx="17">
                  <c:v>3.3468186417402137</c:v>
                </c:pt>
                <c:pt idx="18">
                  <c:v>3.1622977521393807</c:v>
                </c:pt>
                <c:pt idx="19">
                  <c:v>2.9970425802836758</c:v>
                </c:pt>
                <c:pt idx="20">
                  <c:v>2.8481879113878961</c:v>
                </c:pt>
                <c:pt idx="21">
                  <c:v>2.7134094450333066</c:v>
                </c:pt>
              </c:numCache>
            </c:numRef>
          </c:xVal>
          <c:yVal>
            <c:numRef>
              <c:f>'Scr Dist to Conv Dist Ratio'!$BP$11:$BP$32</c:f>
              <c:numCache>
                <c:formatCode>0.00</c:formatCode>
                <c:ptCount val="22"/>
                <c:pt idx="0">
                  <c:v>0.23100647280706044</c:v>
                </c:pt>
                <c:pt idx="1">
                  <c:v>1.2327867380353141</c:v>
                </c:pt>
                <c:pt idx="2">
                  <c:v>2.2426829516970237</c:v>
                </c:pt>
                <c:pt idx="3">
                  <c:v>4.1468501410558556</c:v>
                </c:pt>
                <c:pt idx="4">
                  <c:v>9.5759755220545273</c:v>
                </c:pt>
                <c:pt idx="5">
                  <c:v>40.533134789400265</c:v>
                </c:pt>
                <c:pt idx="6">
                  <c:v>-182479227.85679424</c:v>
                </c:pt>
                <c:pt idx="7">
                  <c:v>-33.168975542982579</c:v>
                </c:pt>
                <c:pt idx="8">
                  <c:v>-8.6821621319198528</c:v>
                </c:pt>
                <c:pt idx="9">
                  <c:v>-3.9184091086453066</c:v>
                </c:pt>
                <c:pt idx="10">
                  <c:v>-2.2205603981693933</c:v>
                </c:pt>
                <c:pt idx="11">
                  <c:v>-1.4272261455576007</c:v>
                </c:pt>
                <c:pt idx="12">
                  <c:v>-0.99379501989860231</c:v>
                </c:pt>
                <c:pt idx="13">
                  <c:v>-0.73145272100916259</c:v>
                </c:pt>
                <c:pt idx="14">
                  <c:v>-0.56072737090143931</c:v>
                </c:pt>
                <c:pt idx="15">
                  <c:v>-0.44345043088680924</c:v>
                </c:pt>
                <c:pt idx="16">
                  <c:v>-0.35943998907258745</c:v>
                </c:pt>
                <c:pt idx="17">
                  <c:v>-0.29721167276180793</c:v>
                </c:pt>
                <c:pt idx="18">
                  <c:v>-0.24984009490561121</c:v>
                </c:pt>
                <c:pt idx="19">
                  <c:v>-0.21294792466008516</c:v>
                </c:pt>
                <c:pt idx="20">
                  <c:v>-0.1836585079007591</c:v>
                </c:pt>
                <c:pt idx="21">
                  <c:v>-0.16001837476341763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EDE-494B-8CCB-75A71BD3F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117000"/>
        <c:axId val="303119624"/>
      </c:scatterChart>
      <c:valAx>
        <c:axId val="303117000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Eccentricity [°]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0276612791822075"/>
              <c:y val="0.914616141732283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9624"/>
        <c:crosses val="autoZero"/>
        <c:crossBetween val="midCat"/>
        <c:majorUnit val="10"/>
      </c:valAx>
      <c:valAx>
        <c:axId val="303119624"/>
        <c:scaling>
          <c:orientation val="minMax"/>
          <c:max val="6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Speed [m/s]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287194363862411E-3"/>
              <c:y val="0.311301528485409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7000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424478519132477"/>
          <c:y val="0.10648094539653133"/>
          <c:w val="0.31663240779113139"/>
          <c:h val="0.2155103314291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Optic Flow Distortion when V=1.0m/s</a:t>
            </a:r>
          </a:p>
        </c:rich>
      </c:tx>
      <c:layout>
        <c:manualLayout>
          <c:xMode val="edge"/>
          <c:yMode val="edge"/>
          <c:x val="0.1590526315789473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2748998480453"/>
          <c:y val="0.10390259122021513"/>
          <c:w val="0.79377786987152921"/>
          <c:h val="0.71040669548659363"/>
        </c:manualLayout>
      </c:layout>
      <c:scatterChart>
        <c:scatterStyle val="lineMarker"/>
        <c:varyColors val="0"/>
        <c:ser>
          <c:idx val="1"/>
          <c:order val="0"/>
          <c:tx>
            <c:v>Kd=0.75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'Scr Dist to Conv Dist Ratio'!$BI$11:$BI$32</c:f>
              <c:numCache>
                <c:formatCode>0.00</c:formatCode>
                <c:ptCount val="22"/>
                <c:pt idx="0">
                  <c:v>83.722701510402459</c:v>
                </c:pt>
                <c:pt idx="1">
                  <c:v>42.273689006093733</c:v>
                </c:pt>
                <c:pt idx="2">
                  <c:v>25.463345061871614</c:v>
                </c:pt>
                <c:pt idx="3">
                  <c:v>17.87869659584134</c:v>
                </c:pt>
                <c:pt idx="4">
                  <c:v>13.70696100407981</c:v>
                </c:pt>
                <c:pt idx="5">
                  <c:v>11.093723011557849</c:v>
                </c:pt>
                <c:pt idx="6">
                  <c:v>9.3099401749860249</c:v>
                </c:pt>
                <c:pt idx="7">
                  <c:v>8.0170930736553316</c:v>
                </c:pt>
                <c:pt idx="8">
                  <c:v>7.0379407631846789</c:v>
                </c:pt>
                <c:pt idx="9">
                  <c:v>6.2710774495011492</c:v>
                </c:pt>
                <c:pt idx="10">
                  <c:v>5.6544208226407022</c:v>
                </c:pt>
                <c:pt idx="11">
                  <c:v>5.1478848241362982</c:v>
                </c:pt>
                <c:pt idx="12">
                  <c:v>4.7244516971709061</c:v>
                </c:pt>
                <c:pt idx="13">
                  <c:v>4.3652577350279387</c:v>
                </c:pt>
                <c:pt idx="14">
                  <c:v>4.056737861294863</c:v>
                </c:pt>
                <c:pt idx="15">
                  <c:v>3.7888898778846567</c:v>
                </c:pt>
                <c:pt idx="16">
                  <c:v>3.5541782355321061</c:v>
                </c:pt>
                <c:pt idx="17">
                  <c:v>3.3468186417402137</c:v>
                </c:pt>
                <c:pt idx="18">
                  <c:v>3.1622977521393807</c:v>
                </c:pt>
                <c:pt idx="19">
                  <c:v>2.9970425802836758</c:v>
                </c:pt>
                <c:pt idx="20">
                  <c:v>2.8481879113878961</c:v>
                </c:pt>
                <c:pt idx="21">
                  <c:v>2.7134094450333066</c:v>
                </c:pt>
              </c:numCache>
            </c:numRef>
          </c:xVal>
          <c:yVal>
            <c:numRef>
              <c:f>'Scr Dist to Conv Dist Ratio'!$BR$11:$BR$32</c:f>
              <c:numCache>
                <c:formatCode>0.00</c:formatCode>
                <c:ptCount val="22"/>
                <c:pt idx="0">
                  <c:v>-8.3055103925139262E-2</c:v>
                </c:pt>
                <c:pt idx="1">
                  <c:v>-0.16043926257063301</c:v>
                </c:pt>
                <c:pt idx="2">
                  <c:v>-0.26978413020417147</c:v>
                </c:pt>
                <c:pt idx="3">
                  <c:v>-0.36261582829864025</c:v>
                </c:pt>
                <c:pt idx="4">
                  <c:v>-0.43930254075556174</c:v>
                </c:pt>
                <c:pt idx="5">
                  <c:v>-0.50305008693077191</c:v>
                </c:pt>
                <c:pt idx="6">
                  <c:v>-0.55654759717302937</c:v>
                </c:pt>
                <c:pt idx="7">
                  <c:v>-0.60186226166758949</c:v>
                </c:pt>
                <c:pt idx="8">
                  <c:v>-0.64057556644752545</c:v>
                </c:pt>
                <c:pt idx="9">
                  <c:v>-0.67390776712909606</c:v>
                </c:pt>
                <c:pt idx="10">
                  <c:v>-0.70281079641437927</c:v>
                </c:pt>
                <c:pt idx="11">
                  <c:v>-0.72803549035779014</c:v>
                </c:pt>
                <c:pt idx="12">
                  <c:v>-0.7501802746960351</c:v>
                </c:pt>
                <c:pt idx="13">
                  <c:v>-0.76972674635570115</c:v>
                </c:pt>
                <c:pt idx="14">
                  <c:v>-0.78706597108856968</c:v>
                </c:pt>
                <c:pt idx="15">
                  <c:v>-0.80251814376665287</c:v>
                </c:pt>
                <c:pt idx="16">
                  <c:v>-0.81634745027471922</c:v>
                </c:pt>
                <c:pt idx="17">
                  <c:v>-0.82877342045379443</c:v>
                </c:pt>
                <c:pt idx="18">
                  <c:v>-0.83997968624052177</c:v>
                </c:pt>
                <c:pt idx="19">
                  <c:v>-0.85012080048197269</c:v>
                </c:pt>
                <c:pt idx="20">
                  <c:v>-0.85932759170204598</c:v>
                </c:pt>
                <c:pt idx="21">
                  <c:v>-0.86771140313412154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87-4BDB-A354-D6D68A99881E}"/>
            </c:ext>
          </c:extLst>
        </c:ser>
        <c:ser>
          <c:idx val="2"/>
          <c:order val="1"/>
          <c:tx>
            <c:v>Kd=1.50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'Scr Dist to Conv Dist Ratio'!$BI$11:$BI$32</c:f>
              <c:numCache>
                <c:formatCode>0.00</c:formatCode>
                <c:ptCount val="22"/>
                <c:pt idx="0">
                  <c:v>83.722701510402459</c:v>
                </c:pt>
                <c:pt idx="1">
                  <c:v>42.273689006093733</c:v>
                </c:pt>
                <c:pt idx="2">
                  <c:v>25.463345061871614</c:v>
                </c:pt>
                <c:pt idx="3">
                  <c:v>17.87869659584134</c:v>
                </c:pt>
                <c:pt idx="4">
                  <c:v>13.70696100407981</c:v>
                </c:pt>
                <c:pt idx="5">
                  <c:v>11.093723011557849</c:v>
                </c:pt>
                <c:pt idx="6">
                  <c:v>9.3099401749860249</c:v>
                </c:pt>
                <c:pt idx="7">
                  <c:v>8.0170930736553316</c:v>
                </c:pt>
                <c:pt idx="8">
                  <c:v>7.0379407631846789</c:v>
                </c:pt>
                <c:pt idx="9">
                  <c:v>6.2710774495011492</c:v>
                </c:pt>
                <c:pt idx="10">
                  <c:v>5.6544208226407022</c:v>
                </c:pt>
                <c:pt idx="11">
                  <c:v>5.1478848241362982</c:v>
                </c:pt>
                <c:pt idx="12">
                  <c:v>4.7244516971709061</c:v>
                </c:pt>
                <c:pt idx="13">
                  <c:v>4.3652577350279387</c:v>
                </c:pt>
                <c:pt idx="14">
                  <c:v>4.056737861294863</c:v>
                </c:pt>
                <c:pt idx="15">
                  <c:v>3.7888898778846567</c:v>
                </c:pt>
                <c:pt idx="16">
                  <c:v>3.5541782355321061</c:v>
                </c:pt>
                <c:pt idx="17">
                  <c:v>3.3468186417402137</c:v>
                </c:pt>
                <c:pt idx="18">
                  <c:v>3.1622977521393807</c:v>
                </c:pt>
                <c:pt idx="19">
                  <c:v>2.9970425802836758</c:v>
                </c:pt>
                <c:pt idx="20">
                  <c:v>2.8481879113878961</c:v>
                </c:pt>
                <c:pt idx="21">
                  <c:v>2.7134094450333066</c:v>
                </c:pt>
              </c:numCache>
            </c:numRef>
          </c:xVal>
          <c:yVal>
            <c:numRef>
              <c:f>'Scr Dist to Conv Dist Ratio'!$BS$11:$BS$32</c:f>
              <c:numCache>
                <c:formatCode>0.00</c:formatCode>
                <c:ptCount val="22"/>
                <c:pt idx="0">
                  <c:v>0.17118837388516717</c:v>
                </c:pt>
                <c:pt idx="1">
                  <c:v>0.50885361444775956</c:v>
                </c:pt>
                <c:pt idx="2">
                  <c:v>1.3439560274689066</c:v>
                </c:pt>
                <c:pt idx="3">
                  <c:v>3.1966317929349852</c:v>
                </c:pt>
                <c:pt idx="4">
                  <c:v>8.6051360862127524</c:v>
                </c:pt>
                <c:pt idx="5">
                  <c:v>39.552184084582976</c:v>
                </c:pt>
                <c:pt idx="6">
                  <c:v>-182479228.84340677</c:v>
                </c:pt>
                <c:pt idx="7">
                  <c:v>-34.159064505301231</c:v>
                </c:pt>
                <c:pt idx="8">
                  <c:v>-9.6745342598971718</c:v>
                </c:pt>
                <c:pt idx="9">
                  <c:v>-4.9123594485577016</c:v>
                </c:pt>
                <c:pt idx="10">
                  <c:v>-3.2156463647005218</c:v>
                </c:pt>
                <c:pt idx="11">
                  <c:v>-2.4231561252710776</c:v>
                </c:pt>
                <c:pt idx="12">
                  <c:v>-1.9903691794670486</c:v>
                </c:pt>
                <c:pt idx="13">
                  <c:v>-1.7285295931109523</c:v>
                </c:pt>
                <c:pt idx="14">
                  <c:v>-1.558204026136778</c:v>
                </c:pt>
                <c:pt idx="15">
                  <c:v>-1.441250208305469</c:v>
                </c:pt>
                <c:pt idx="16">
                  <c:v>-1.3575046283218661</c:v>
                </c:pt>
                <c:pt idx="17">
                  <c:v>-1.2954961114184904</c:v>
                </c:pt>
                <c:pt idx="18">
                  <c:v>-1.2483089349559684</c:v>
                </c:pt>
                <c:pt idx="19">
                  <c:v>-1.2115729755963756</c:v>
                </c:pt>
                <c:pt idx="20">
                  <c:v>-1.1824170425126113</c:v>
                </c:pt>
                <c:pt idx="21">
                  <c:v>-1.1588918677173865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87-4BDB-A354-D6D68A998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117000"/>
        <c:axId val="303119624"/>
      </c:scatterChart>
      <c:valAx>
        <c:axId val="303117000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Eccentricity [°]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0276612791822075"/>
              <c:y val="0.914616141732283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9624"/>
        <c:crosses val="autoZero"/>
        <c:crossBetween val="midCat"/>
        <c:majorUnit val="10"/>
      </c:valAx>
      <c:valAx>
        <c:axId val="303119624"/>
        <c:scaling>
          <c:orientation val="minMax"/>
          <c:max val="6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Speed [m/s]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287194363862411E-3"/>
              <c:y val="0.311301528485409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7000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424478519132477"/>
          <c:y val="0.10648094539653133"/>
          <c:w val="0.31663240779113139"/>
          <c:h val="0.14198091966445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Object eccen - speed when V=2.0m/s</a:t>
            </a:r>
          </a:p>
        </c:rich>
      </c:tx>
      <c:layout>
        <c:manualLayout>
          <c:xMode val="edge"/>
          <c:yMode val="edge"/>
          <c:x val="0.173087719298245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2748998480453"/>
          <c:y val="0.10390259122021513"/>
          <c:w val="0.79377786987152921"/>
          <c:h val="0.71040669548659363"/>
        </c:manualLayout>
      </c:layout>
      <c:scatterChart>
        <c:scatterStyle val="lineMarker"/>
        <c:varyColors val="0"/>
        <c:ser>
          <c:idx val="1"/>
          <c:order val="0"/>
          <c:tx>
            <c:v>Kd=0.75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'Scr Dist to Conv Dist Ratio'!$BI$39:$BI$60</c:f>
              <c:numCache>
                <c:formatCode>0.00</c:formatCode>
                <c:ptCount val="22"/>
                <c:pt idx="0">
                  <c:v>78.140220879052023</c:v>
                </c:pt>
                <c:pt idx="1">
                  <c:v>39.805571092265197</c:v>
                </c:pt>
                <c:pt idx="2">
                  <c:v>24.443954780416536</c:v>
                </c:pt>
                <c:pt idx="3">
                  <c:v>17.354024636261322</c:v>
                </c:pt>
                <c:pt idx="4">
                  <c:v>13.392497753751098</c:v>
                </c:pt>
                <c:pt idx="5">
                  <c:v>10.885527054658738</c:v>
                </c:pt>
                <c:pt idx="6">
                  <c:v>9.1623470457217024</c:v>
                </c:pt>
                <c:pt idx="7">
                  <c:v>7.907162702958459</c:v>
                </c:pt>
                <c:pt idx="8">
                  <c:v>6.9529574681739348</c:v>
                </c:pt>
                <c:pt idx="9">
                  <c:v>6.2034479016918453</c:v>
                </c:pt>
                <c:pt idx="10">
                  <c:v>5.5993393365205577</c:v>
                </c:pt>
                <c:pt idx="11">
                  <c:v>5.1021652523581906</c:v>
                </c:pt>
                <c:pt idx="12">
                  <c:v>4.6858998395026958</c:v>
                </c:pt>
                <c:pt idx="13">
                  <c:v>4.3323139831884987</c:v>
                </c:pt>
                <c:pt idx="14">
                  <c:v>4.0282636664851452</c:v>
                </c:pt>
                <c:pt idx="15">
                  <c:v>3.7640348649057103</c:v>
                </c:pt>
                <c:pt idx="16">
                  <c:v>3.5322945838908879</c:v>
                </c:pt>
                <c:pt idx="17">
                  <c:v>3.3274042417265832</c:v>
                </c:pt>
                <c:pt idx="18">
                  <c:v>3.1449574646980238</c:v>
                </c:pt>
                <c:pt idx="19">
                  <c:v>2.9814612199822079</c:v>
                </c:pt>
                <c:pt idx="20">
                  <c:v>2.8341110163065366</c:v>
                </c:pt>
                <c:pt idx="21">
                  <c:v>2.7006293373952701</c:v>
                </c:pt>
              </c:numCache>
            </c:numRef>
          </c:xVal>
          <c:yVal>
            <c:numRef>
              <c:f>'Scr Dist to Conv Dist Ratio'!$BO$39:$BO$60</c:f>
              <c:numCache>
                <c:formatCode>0.00</c:formatCode>
                <c:ptCount val="22"/>
                <c:pt idx="0">
                  <c:v>5.0206339962535207E-2</c:v>
                </c:pt>
                <c:pt idx="1">
                  <c:v>1.1461749189038106</c:v>
                </c:pt>
                <c:pt idx="2">
                  <c:v>1.2557525828377059</c:v>
                </c:pt>
                <c:pt idx="3">
                  <c:v>1.1697596885059269</c:v>
                </c:pt>
                <c:pt idx="4">
                  <c:v>1.0574976521977808</c:v>
                </c:pt>
                <c:pt idx="5">
                  <c:v>0.95074143830866209</c:v>
                </c:pt>
                <c:pt idx="6">
                  <c:v>0.85568312049340456</c:v>
                </c:pt>
                <c:pt idx="7">
                  <c:v>0.77257895957840717</c:v>
                </c:pt>
                <c:pt idx="8">
                  <c:v>0.70021927986426036</c:v>
                </c:pt>
                <c:pt idx="9">
                  <c:v>0.63713965839423459</c:v>
                </c:pt>
                <c:pt idx="10">
                  <c:v>0.58196893777146208</c:v>
                </c:pt>
                <c:pt idx="11">
                  <c:v>0.53351691087134334</c:v>
                </c:pt>
                <c:pt idx="12">
                  <c:v>0.49077916461447657</c:v>
                </c:pt>
                <c:pt idx="13">
                  <c:v>0.45291688480851633</c:v>
                </c:pt>
                <c:pt idx="14">
                  <c:v>0.41923139705943413</c:v>
                </c:pt>
                <c:pt idx="15">
                  <c:v>0.38914010355826534</c:v>
                </c:pt>
                <c:pt idx="16">
                  <c:v>0.36215574180403998</c:v>
                </c:pt>
                <c:pt idx="17">
                  <c:v>0.33786917916195591</c:v>
                </c:pt>
                <c:pt idx="18">
                  <c:v>0.31593538119618181</c:v>
                </c:pt>
                <c:pt idx="19">
                  <c:v>0.29606204795718405</c:v>
                </c:pt>
                <c:pt idx="20">
                  <c:v>0.27800042744699383</c:v>
                </c:pt>
                <c:pt idx="21">
                  <c:v>0.26153788137909473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59-4B94-A8B6-E90DED542B5C}"/>
            </c:ext>
          </c:extLst>
        </c:ser>
        <c:ser>
          <c:idx val="0"/>
          <c:order val="1"/>
          <c:tx>
            <c:v>Kd=1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'Scr Dist to Conv Dist Ratio'!$BI$39:$BI$60</c:f>
              <c:numCache>
                <c:formatCode>0.00</c:formatCode>
                <c:ptCount val="22"/>
                <c:pt idx="0">
                  <c:v>78.140220879052023</c:v>
                </c:pt>
                <c:pt idx="1">
                  <c:v>39.805571092265197</c:v>
                </c:pt>
                <c:pt idx="2">
                  <c:v>24.443954780416536</c:v>
                </c:pt>
                <c:pt idx="3">
                  <c:v>17.354024636261322</c:v>
                </c:pt>
                <c:pt idx="4">
                  <c:v>13.392497753751098</c:v>
                </c:pt>
                <c:pt idx="5">
                  <c:v>10.885527054658738</c:v>
                </c:pt>
                <c:pt idx="6">
                  <c:v>9.1623470457217024</c:v>
                </c:pt>
                <c:pt idx="7">
                  <c:v>7.907162702958459</c:v>
                </c:pt>
                <c:pt idx="8">
                  <c:v>6.9529574681739348</c:v>
                </c:pt>
                <c:pt idx="9">
                  <c:v>6.2034479016918453</c:v>
                </c:pt>
                <c:pt idx="10">
                  <c:v>5.5993393365205577</c:v>
                </c:pt>
                <c:pt idx="11">
                  <c:v>5.1021652523581906</c:v>
                </c:pt>
                <c:pt idx="12">
                  <c:v>4.6858998395026958</c:v>
                </c:pt>
                <c:pt idx="13">
                  <c:v>4.3323139831884987</c:v>
                </c:pt>
                <c:pt idx="14">
                  <c:v>4.0282636664851452</c:v>
                </c:pt>
                <c:pt idx="15">
                  <c:v>3.7640348649057103</c:v>
                </c:pt>
                <c:pt idx="16">
                  <c:v>3.5322945838908879</c:v>
                </c:pt>
                <c:pt idx="17">
                  <c:v>3.3274042417265832</c:v>
                </c:pt>
                <c:pt idx="18">
                  <c:v>3.1449574646980238</c:v>
                </c:pt>
                <c:pt idx="19">
                  <c:v>2.9814612199822079</c:v>
                </c:pt>
                <c:pt idx="20">
                  <c:v>2.8341110163065366</c:v>
                </c:pt>
                <c:pt idx="21">
                  <c:v>2.7006293373952701</c:v>
                </c:pt>
              </c:numCache>
            </c:numRef>
          </c:xVal>
          <c:yVal>
            <c:numRef>
              <c:f>'Scr Dist to Conv Dist Ratio'!$BN$39:$BN$60</c:f>
              <c:numCache>
                <c:formatCode>0.00</c:formatCode>
                <c:ptCount val="22"/>
                <c:pt idx="0">
                  <c:v>0.21762117052055219</c:v>
                </c:pt>
                <c:pt idx="1">
                  <c:v>1.4783637280823569</c:v>
                </c:pt>
                <c:pt idx="2">
                  <c:v>1.8054121721912475</c:v>
                </c:pt>
                <c:pt idx="3">
                  <c:v>1.9033326267966277</c:v>
                </c:pt>
                <c:pt idx="4">
                  <c:v>1.9430100336692036</c:v>
                </c:pt>
                <c:pt idx="5">
                  <c:v>1.9626140435670614</c:v>
                </c:pt>
                <c:pt idx="6">
                  <c:v>1.9736485694481409</c:v>
                </c:pt>
                <c:pt idx="7">
                  <c:v>1.9804492628902359</c:v>
                </c:pt>
                <c:pt idx="8">
                  <c:v>1.9849282292680392</c:v>
                </c:pt>
                <c:pt idx="9">
                  <c:v>1.9880310287000214</c:v>
                </c:pt>
                <c:pt idx="10">
                  <c:v>1.9902675913427537</c:v>
                </c:pt>
                <c:pt idx="11">
                  <c:v>1.9919322030921549</c:v>
                </c:pt>
                <c:pt idx="12">
                  <c:v>1.9932041968718828</c:v>
                </c:pt>
                <c:pt idx="13">
                  <c:v>1.994197842930312</c:v>
                </c:pt>
                <c:pt idx="14">
                  <c:v>1.9949887180119674</c:v>
                </c:pt>
                <c:pt idx="15">
                  <c:v>1.9956284109078304</c:v>
                </c:pt>
                <c:pt idx="16">
                  <c:v>1.9961531033738567</c:v>
                </c:pt>
                <c:pt idx="17">
                  <c:v>1.9965887749901512</c:v>
                </c:pt>
                <c:pt idx="18">
                  <c:v>1.9969544678316709</c:v>
                </c:pt>
                <c:pt idx="19">
                  <c:v>1.9972643950396574</c:v>
                </c:pt>
                <c:pt idx="20">
                  <c:v>1.9975293383057391</c:v>
                </c:pt>
                <c:pt idx="21">
                  <c:v>1.997757595550631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59-4B94-A8B6-E90DED542B5C}"/>
            </c:ext>
          </c:extLst>
        </c:ser>
        <c:ser>
          <c:idx val="2"/>
          <c:order val="2"/>
          <c:tx>
            <c:v>Kd=1.50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'Scr Dist to Conv Dist Ratio'!$BI$39:$BI$60</c:f>
              <c:numCache>
                <c:formatCode>0.00</c:formatCode>
                <c:ptCount val="22"/>
                <c:pt idx="0">
                  <c:v>78.140220879052023</c:v>
                </c:pt>
                <c:pt idx="1">
                  <c:v>39.805571092265197</c:v>
                </c:pt>
                <c:pt idx="2">
                  <c:v>24.443954780416536</c:v>
                </c:pt>
                <c:pt idx="3">
                  <c:v>17.354024636261322</c:v>
                </c:pt>
                <c:pt idx="4">
                  <c:v>13.392497753751098</c:v>
                </c:pt>
                <c:pt idx="5">
                  <c:v>10.885527054658738</c:v>
                </c:pt>
                <c:pt idx="6">
                  <c:v>9.1623470457217024</c:v>
                </c:pt>
                <c:pt idx="7">
                  <c:v>7.907162702958459</c:v>
                </c:pt>
                <c:pt idx="8">
                  <c:v>6.9529574681739348</c:v>
                </c:pt>
                <c:pt idx="9">
                  <c:v>6.2034479016918453</c:v>
                </c:pt>
                <c:pt idx="10">
                  <c:v>5.5993393365205577</c:v>
                </c:pt>
                <c:pt idx="11">
                  <c:v>5.1021652523581906</c:v>
                </c:pt>
                <c:pt idx="12">
                  <c:v>4.6858998395026958</c:v>
                </c:pt>
                <c:pt idx="13">
                  <c:v>4.3323139831884987</c:v>
                </c:pt>
                <c:pt idx="14">
                  <c:v>4.0282636664851452</c:v>
                </c:pt>
                <c:pt idx="15">
                  <c:v>3.7640348649057103</c:v>
                </c:pt>
                <c:pt idx="16">
                  <c:v>3.5322945838908879</c:v>
                </c:pt>
                <c:pt idx="17">
                  <c:v>3.3274042417265832</c:v>
                </c:pt>
                <c:pt idx="18">
                  <c:v>3.1449574646980238</c:v>
                </c:pt>
                <c:pt idx="19">
                  <c:v>2.9814612199822079</c:v>
                </c:pt>
                <c:pt idx="20">
                  <c:v>2.8341110163065366</c:v>
                </c:pt>
                <c:pt idx="21">
                  <c:v>2.7006293373952701</c:v>
                </c:pt>
              </c:numCache>
            </c:numRef>
          </c:xVal>
          <c:yVal>
            <c:numRef>
              <c:f>'Scr Dist to Conv Dist Ratio'!$BP$39:$BP$60</c:f>
              <c:numCache>
                <c:formatCode>0.00</c:formatCode>
                <c:ptCount val="22"/>
                <c:pt idx="0">
                  <c:v>0.57153127560064965</c:v>
                </c:pt>
                <c:pt idx="1">
                  <c:v>2.5550614412894945</c:v>
                </c:pt>
                <c:pt idx="2">
                  <c:v>4.6159676225386459</c:v>
                </c:pt>
                <c:pt idx="3">
                  <c:v>8.5961094290904594</c:v>
                </c:pt>
                <c:pt idx="4">
                  <c:v>20.220385530956229</c:v>
                </c:pt>
                <c:pt idx="5">
                  <c:v>91.204898030644728</c:v>
                </c:pt>
                <c:pt idx="6">
                  <c:v>-182481052.67284861</c:v>
                </c:pt>
                <c:pt idx="7">
                  <c:v>-60.808431804203664</c:v>
                </c:pt>
                <c:pt idx="8">
                  <c:v>-16.574535051901336</c:v>
                </c:pt>
                <c:pt idx="9">
                  <c:v>-7.5916732438592049</c:v>
                </c:pt>
                <c:pt idx="10">
                  <c:v>-4.3352431703109673</c:v>
                </c:pt>
                <c:pt idx="11">
                  <c:v>-2.7994756197492876</c:v>
                </c:pt>
                <c:pt idx="12">
                  <c:v>-1.9554780607021449</c:v>
                </c:pt>
                <c:pt idx="13">
                  <c:v>-1.4425505619402657</c:v>
                </c:pt>
                <c:pt idx="14">
                  <c:v>-1.1077525565067781</c:v>
                </c:pt>
                <c:pt idx="15">
                  <c:v>-0.87724181583880068</c:v>
                </c:pt>
                <c:pt idx="16">
                  <c:v>-0.71181812058963345</c:v>
                </c:pt>
                <c:pt idx="17">
                  <c:v>-0.58910533475460269</c:v>
                </c:pt>
                <c:pt idx="18">
                  <c:v>-0.49557619428933108</c:v>
                </c:pt>
                <c:pt idx="19">
                  <c:v>-0.42266286871907255</c:v>
                </c:pt>
                <c:pt idx="20">
                  <c:v>-0.36472509213442805</c:v>
                </c:pt>
                <c:pt idx="21">
                  <c:v>-0.31792705657888831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359-4B94-A8B6-E90DED542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117000"/>
        <c:axId val="303119624"/>
      </c:scatterChart>
      <c:valAx>
        <c:axId val="303117000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Eccentricity [°]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0276612791822075"/>
              <c:y val="0.914616141732283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9624"/>
        <c:crosses val="autoZero"/>
        <c:crossBetween val="midCat"/>
        <c:majorUnit val="10"/>
      </c:valAx>
      <c:valAx>
        <c:axId val="303119624"/>
        <c:scaling>
          <c:orientation val="minMax"/>
          <c:max val="6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Speed [m/s]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287194363862411E-3"/>
              <c:y val="0.311301528485409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7000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424478519132477"/>
          <c:y val="0.10648094539653133"/>
          <c:w val="0.31663240779113139"/>
          <c:h val="0.2155103314291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Optic Flow Distortion when V=2.0m/s</a:t>
            </a:r>
          </a:p>
        </c:rich>
      </c:tx>
      <c:layout>
        <c:manualLayout>
          <c:xMode val="edge"/>
          <c:yMode val="edge"/>
          <c:x val="0.1590526315789473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2748998480453"/>
          <c:y val="0.10390259122021513"/>
          <c:w val="0.79377786987152921"/>
          <c:h val="0.71040669548659363"/>
        </c:manualLayout>
      </c:layout>
      <c:scatterChart>
        <c:scatterStyle val="lineMarker"/>
        <c:varyColors val="0"/>
        <c:ser>
          <c:idx val="1"/>
          <c:order val="0"/>
          <c:tx>
            <c:v>Kd=0.75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'Scr Dist to Conv Dist Ratio'!$BI$39:$BI$60</c:f>
              <c:numCache>
                <c:formatCode>0.00</c:formatCode>
                <c:ptCount val="22"/>
                <c:pt idx="0">
                  <c:v>78.140220879052023</c:v>
                </c:pt>
                <c:pt idx="1">
                  <c:v>39.805571092265197</c:v>
                </c:pt>
                <c:pt idx="2">
                  <c:v>24.443954780416536</c:v>
                </c:pt>
                <c:pt idx="3">
                  <c:v>17.354024636261322</c:v>
                </c:pt>
                <c:pt idx="4">
                  <c:v>13.392497753751098</c:v>
                </c:pt>
                <c:pt idx="5">
                  <c:v>10.885527054658738</c:v>
                </c:pt>
                <c:pt idx="6">
                  <c:v>9.1623470457217024</c:v>
                </c:pt>
                <c:pt idx="7">
                  <c:v>7.907162702958459</c:v>
                </c:pt>
                <c:pt idx="8">
                  <c:v>6.9529574681739348</c:v>
                </c:pt>
                <c:pt idx="9">
                  <c:v>6.2034479016918453</c:v>
                </c:pt>
                <c:pt idx="10">
                  <c:v>5.5993393365205577</c:v>
                </c:pt>
                <c:pt idx="11">
                  <c:v>5.1021652523581906</c:v>
                </c:pt>
                <c:pt idx="12">
                  <c:v>4.6858998395026958</c:v>
                </c:pt>
                <c:pt idx="13">
                  <c:v>4.3323139831884987</c:v>
                </c:pt>
                <c:pt idx="14">
                  <c:v>4.0282636664851452</c:v>
                </c:pt>
                <c:pt idx="15">
                  <c:v>3.7640348649057103</c:v>
                </c:pt>
                <c:pt idx="16">
                  <c:v>3.5322945838908879</c:v>
                </c:pt>
                <c:pt idx="17">
                  <c:v>3.3274042417265832</c:v>
                </c:pt>
                <c:pt idx="18">
                  <c:v>3.1449574646980238</c:v>
                </c:pt>
                <c:pt idx="19">
                  <c:v>2.9814612199822079</c:v>
                </c:pt>
                <c:pt idx="20">
                  <c:v>2.8341110163065366</c:v>
                </c:pt>
                <c:pt idx="21">
                  <c:v>2.7006293373952701</c:v>
                </c:pt>
              </c:numCache>
            </c:numRef>
          </c:xVal>
          <c:yVal>
            <c:numRef>
              <c:f>'Scr Dist to Conv Dist Ratio'!$BR$39:$BR$60</c:f>
              <c:numCache>
                <c:formatCode>0.00</c:formatCode>
                <c:ptCount val="22"/>
                <c:pt idx="0">
                  <c:v>-0.16741483055801698</c:v>
                </c:pt>
                <c:pt idx="1">
                  <c:v>-0.33218880917854632</c:v>
                </c:pt>
                <c:pt idx="2">
                  <c:v>-0.54965958935354164</c:v>
                </c:pt>
                <c:pt idx="3">
                  <c:v>-0.7335729382907008</c:v>
                </c:pt>
                <c:pt idx="4">
                  <c:v>-0.88551238147142275</c:v>
                </c:pt>
                <c:pt idx="5">
                  <c:v>-1.0118726052583993</c:v>
                </c:pt>
                <c:pt idx="6">
                  <c:v>-1.1179654489547364</c:v>
                </c:pt>
                <c:pt idx="7">
                  <c:v>-1.2078703033118288</c:v>
                </c:pt>
                <c:pt idx="8">
                  <c:v>-1.2847089494037789</c:v>
                </c:pt>
                <c:pt idx="9">
                  <c:v>-1.3508913703057868</c:v>
                </c:pt>
                <c:pt idx="10">
                  <c:v>-1.4082986535712916</c:v>
                </c:pt>
                <c:pt idx="11">
                  <c:v>-1.4584152922208116</c:v>
                </c:pt>
                <c:pt idx="12">
                  <c:v>-1.5024250322574062</c:v>
                </c:pt>
                <c:pt idx="13">
                  <c:v>-1.5412809581217957</c:v>
                </c:pt>
                <c:pt idx="14">
                  <c:v>-1.5757573209525333</c:v>
                </c:pt>
                <c:pt idx="15">
                  <c:v>-1.606488307349565</c:v>
                </c:pt>
                <c:pt idx="16">
                  <c:v>-1.6339973615698167</c:v>
                </c:pt>
                <c:pt idx="17">
                  <c:v>-1.6587195958281953</c:v>
                </c:pt>
                <c:pt idx="18">
                  <c:v>-1.681019086635489</c:v>
                </c:pt>
                <c:pt idx="19">
                  <c:v>-1.7012023470824733</c:v>
                </c:pt>
                <c:pt idx="20">
                  <c:v>-1.7195289108587453</c:v>
                </c:pt>
                <c:pt idx="21">
                  <c:v>-1.7362197141715363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7B-48AD-B575-A3E39DC88100}"/>
            </c:ext>
          </c:extLst>
        </c:ser>
        <c:ser>
          <c:idx val="2"/>
          <c:order val="1"/>
          <c:tx>
            <c:v>Kd=1.50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'Scr Dist to Conv Dist Ratio'!$BI$39:$BI$60</c:f>
              <c:numCache>
                <c:formatCode>0.00</c:formatCode>
                <c:ptCount val="22"/>
                <c:pt idx="0">
                  <c:v>78.140220879052023</c:v>
                </c:pt>
                <c:pt idx="1">
                  <c:v>39.805571092265197</c:v>
                </c:pt>
                <c:pt idx="2">
                  <c:v>24.443954780416536</c:v>
                </c:pt>
                <c:pt idx="3">
                  <c:v>17.354024636261322</c:v>
                </c:pt>
                <c:pt idx="4">
                  <c:v>13.392497753751098</c:v>
                </c:pt>
                <c:pt idx="5">
                  <c:v>10.885527054658738</c:v>
                </c:pt>
                <c:pt idx="6">
                  <c:v>9.1623470457217024</c:v>
                </c:pt>
                <c:pt idx="7">
                  <c:v>7.907162702958459</c:v>
                </c:pt>
                <c:pt idx="8">
                  <c:v>6.9529574681739348</c:v>
                </c:pt>
                <c:pt idx="9">
                  <c:v>6.2034479016918453</c:v>
                </c:pt>
                <c:pt idx="10">
                  <c:v>5.5993393365205577</c:v>
                </c:pt>
                <c:pt idx="11">
                  <c:v>5.1021652523581906</c:v>
                </c:pt>
                <c:pt idx="12">
                  <c:v>4.6858998395026958</c:v>
                </c:pt>
                <c:pt idx="13">
                  <c:v>4.3323139831884987</c:v>
                </c:pt>
                <c:pt idx="14">
                  <c:v>4.0282636664851452</c:v>
                </c:pt>
                <c:pt idx="15">
                  <c:v>3.7640348649057103</c:v>
                </c:pt>
                <c:pt idx="16">
                  <c:v>3.5322945838908879</c:v>
                </c:pt>
                <c:pt idx="17">
                  <c:v>3.3274042417265832</c:v>
                </c:pt>
                <c:pt idx="18">
                  <c:v>3.1449574646980238</c:v>
                </c:pt>
                <c:pt idx="19">
                  <c:v>2.9814612199822079</c:v>
                </c:pt>
                <c:pt idx="20">
                  <c:v>2.8341110163065366</c:v>
                </c:pt>
                <c:pt idx="21">
                  <c:v>2.7006293373952701</c:v>
                </c:pt>
              </c:numCache>
            </c:numRef>
          </c:xVal>
          <c:yVal>
            <c:numRef>
              <c:f>'Scr Dist to Conv Dist Ratio'!$BS$39:$BS$60</c:f>
              <c:numCache>
                <c:formatCode>0.00</c:formatCode>
                <c:ptCount val="22"/>
                <c:pt idx="0">
                  <c:v>0.35391010508009746</c:v>
                </c:pt>
                <c:pt idx="1">
                  <c:v>1.0766977132071376</c:v>
                </c:pt>
                <c:pt idx="2">
                  <c:v>2.8105554503473984</c:v>
                </c:pt>
                <c:pt idx="3">
                  <c:v>6.6927768022938317</c:v>
                </c:pt>
                <c:pt idx="4">
                  <c:v>18.277375497287025</c:v>
                </c:pt>
                <c:pt idx="5">
                  <c:v>89.24228398707767</c:v>
                </c:pt>
                <c:pt idx="6">
                  <c:v>-182481054.64649719</c:v>
                </c:pt>
                <c:pt idx="7">
                  <c:v>-62.788881067093897</c:v>
                </c:pt>
                <c:pt idx="8">
                  <c:v>-18.559463281169375</c:v>
                </c:pt>
                <c:pt idx="9">
                  <c:v>-9.5797042725592263</c:v>
                </c:pt>
                <c:pt idx="10">
                  <c:v>-6.3255107616537209</c:v>
                </c:pt>
                <c:pt idx="11">
                  <c:v>-4.7914078228414425</c:v>
                </c:pt>
                <c:pt idx="12">
                  <c:v>-3.9486822575740277</c:v>
                </c:pt>
                <c:pt idx="13">
                  <c:v>-3.4367484048705776</c:v>
                </c:pt>
                <c:pt idx="14">
                  <c:v>-3.1027412745187455</c:v>
                </c:pt>
                <c:pt idx="15">
                  <c:v>-2.8728702267466311</c:v>
                </c:pt>
                <c:pt idx="16">
                  <c:v>-2.7079712239634901</c:v>
                </c:pt>
                <c:pt idx="17">
                  <c:v>-2.5856941097447539</c:v>
                </c:pt>
                <c:pt idx="18">
                  <c:v>-2.4925306621210019</c:v>
                </c:pt>
                <c:pt idx="19">
                  <c:v>-2.4199272637587299</c:v>
                </c:pt>
                <c:pt idx="20">
                  <c:v>-2.3622544304401671</c:v>
                </c:pt>
                <c:pt idx="21">
                  <c:v>-2.3156846521295193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7B-48AD-B575-A3E39DC8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117000"/>
        <c:axId val="303119624"/>
      </c:scatterChart>
      <c:valAx>
        <c:axId val="303117000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Eccentricity [°]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0276612791822075"/>
              <c:y val="0.914616141732283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9624"/>
        <c:crosses val="autoZero"/>
        <c:crossBetween val="midCat"/>
        <c:majorUnit val="10"/>
      </c:valAx>
      <c:valAx>
        <c:axId val="303119624"/>
        <c:scaling>
          <c:orientation val="minMax"/>
          <c:max val="6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Speed [m/s]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287194363862411E-3"/>
              <c:y val="0.311301528485409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7000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424478519132477"/>
          <c:y val="0.10648094539653133"/>
          <c:w val="0.31663240779113139"/>
          <c:h val="0.14198091966445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Object eccen - speed when V=3.0m/s</a:t>
            </a:r>
          </a:p>
        </c:rich>
      </c:tx>
      <c:layout>
        <c:manualLayout>
          <c:xMode val="edge"/>
          <c:yMode val="edge"/>
          <c:x val="0.173087719298245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2748998480453"/>
          <c:y val="0.10390259122021513"/>
          <c:w val="0.79377786987152921"/>
          <c:h val="0.71040669548659363"/>
        </c:manualLayout>
      </c:layout>
      <c:scatterChart>
        <c:scatterStyle val="lineMarker"/>
        <c:varyColors val="0"/>
        <c:ser>
          <c:idx val="1"/>
          <c:order val="0"/>
          <c:tx>
            <c:v>Kd=0.75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'Scr Dist to Conv Dist Ratio'!$BI$67:$BI$88</c:f>
              <c:numCache>
                <c:formatCode>0.00</c:formatCode>
                <c:ptCount val="22"/>
                <c:pt idx="0">
                  <c:v>72.776563808868545</c:v>
                </c:pt>
                <c:pt idx="1">
                  <c:v>37.568592028827496</c:v>
                </c:pt>
                <c:pt idx="2">
                  <c:v>23.498565675952097</c:v>
                </c:pt>
                <c:pt idx="3">
                  <c:v>16.858398767738279</c:v>
                </c:pt>
                <c:pt idx="4">
                  <c:v>13.091893064346847</c:v>
                </c:pt>
                <c:pt idx="5">
                  <c:v>10.684912400002718</c:v>
                </c:pt>
                <c:pt idx="6">
                  <c:v>9.0193224313816813</c:v>
                </c:pt>
                <c:pt idx="7">
                  <c:v>7.8001878841816961</c:v>
                </c:pt>
                <c:pt idx="8">
                  <c:v>6.8699923082142789</c:v>
                </c:pt>
                <c:pt idx="9">
                  <c:v>6.1372559492619985</c:v>
                </c:pt>
                <c:pt idx="10">
                  <c:v>5.5453173088620247</c:v>
                </c:pt>
                <c:pt idx="11">
                  <c:v>5.0572485325591288</c:v>
                </c:pt>
                <c:pt idx="12">
                  <c:v>4.6479706913870302</c:v>
                </c:pt>
                <c:pt idx="13">
                  <c:v>4.2998628201920894</c:v>
                </c:pt>
                <c:pt idx="14">
                  <c:v>4.0001857605131192</c:v>
                </c:pt>
                <c:pt idx="15">
                  <c:v>3.7395033629310888</c:v>
                </c:pt>
                <c:pt idx="16">
                  <c:v>3.5106784302672907</c:v>
                </c:pt>
                <c:pt idx="17">
                  <c:v>3.3082135338720491</c:v>
                </c:pt>
                <c:pt idx="18">
                  <c:v>3.1278061212861701</c:v>
                </c:pt>
                <c:pt idx="19">
                  <c:v>2.9660408899871129</c:v>
                </c:pt>
                <c:pt idx="20">
                  <c:v>2.8201724724484905</c:v>
                </c:pt>
                <c:pt idx="21">
                  <c:v>2.6879689656035737</c:v>
                </c:pt>
              </c:numCache>
            </c:numRef>
          </c:xVal>
          <c:yVal>
            <c:numRef>
              <c:f>'Scr Dist to Conv Dist Ratio'!$BO$67:$BO$88</c:f>
              <c:numCache>
                <c:formatCode>0.00</c:formatCode>
                <c:ptCount val="22"/>
                <c:pt idx="0">
                  <c:v>0.21365569645935389</c:v>
                </c:pt>
                <c:pt idx="1">
                  <c:v>1.7438137147610711</c:v>
                </c:pt>
                <c:pt idx="2">
                  <c:v>1.8797498259197654</c:v>
                </c:pt>
                <c:pt idx="3">
                  <c:v>1.7463899336594935</c:v>
                </c:pt>
                <c:pt idx="4">
                  <c:v>1.5779201582637903</c:v>
                </c:pt>
                <c:pt idx="5">
                  <c:v>1.4185832127623454</c:v>
                </c:pt>
                <c:pt idx="6">
                  <c:v>1.276914542450065</c:v>
                </c:pt>
                <c:pt idx="7">
                  <c:v>1.1531101984368863</c:v>
                </c:pt>
                <c:pt idx="8">
                  <c:v>1.0453141412081823</c:v>
                </c:pt>
                <c:pt idx="9">
                  <c:v>0.95133040118387413</c:v>
                </c:pt>
                <c:pt idx="10">
                  <c:v>0.8691145452775384</c:v>
                </c:pt>
                <c:pt idx="11">
                  <c:v>0.7968955386208787</c:v>
                </c:pt>
                <c:pt idx="12">
                  <c:v>0.73317996827129583</c:v>
                </c:pt>
                <c:pt idx="13">
                  <c:v>0.67672095471193572</c:v>
                </c:pt>
                <c:pt idx="14">
                  <c:v>0.62647993803160773</c:v>
                </c:pt>
                <c:pt idx="15">
                  <c:v>0.58159080124362106</c:v>
                </c:pt>
                <c:pt idx="16">
                  <c:v>0.54132902770476221</c:v>
                </c:pt>
                <c:pt idx="17">
                  <c:v>0.50508614603508306</c:v>
                </c:pt>
                <c:pt idx="18">
                  <c:v>0.47234889949684167</c:v>
                </c:pt>
                <c:pt idx="19">
                  <c:v>0.44268237899409257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5D-436D-A601-9CBA70892DFF}"/>
            </c:ext>
          </c:extLst>
        </c:ser>
        <c:ser>
          <c:idx val="0"/>
          <c:order val="1"/>
          <c:tx>
            <c:v>Kd=1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'Scr Dist to Conv Dist Ratio'!$BI$67:$BI$88</c:f>
              <c:numCache>
                <c:formatCode>0.00</c:formatCode>
                <c:ptCount val="22"/>
                <c:pt idx="0">
                  <c:v>72.776563808868545</c:v>
                </c:pt>
                <c:pt idx="1">
                  <c:v>37.568592028827496</c:v>
                </c:pt>
                <c:pt idx="2">
                  <c:v>23.498565675952097</c:v>
                </c:pt>
                <c:pt idx="3">
                  <c:v>16.858398767738279</c:v>
                </c:pt>
                <c:pt idx="4">
                  <c:v>13.091893064346847</c:v>
                </c:pt>
                <c:pt idx="5">
                  <c:v>10.684912400002718</c:v>
                </c:pt>
                <c:pt idx="6">
                  <c:v>9.0193224313816813</c:v>
                </c:pt>
                <c:pt idx="7">
                  <c:v>7.8001878841816961</c:v>
                </c:pt>
                <c:pt idx="8">
                  <c:v>6.8699923082142789</c:v>
                </c:pt>
                <c:pt idx="9">
                  <c:v>6.1372559492619985</c:v>
                </c:pt>
                <c:pt idx="10">
                  <c:v>5.5453173088620247</c:v>
                </c:pt>
                <c:pt idx="11">
                  <c:v>5.0572485325591288</c:v>
                </c:pt>
                <c:pt idx="12">
                  <c:v>4.6479706913870302</c:v>
                </c:pt>
                <c:pt idx="13">
                  <c:v>4.2998628201920894</c:v>
                </c:pt>
                <c:pt idx="14">
                  <c:v>4.0001857605131192</c:v>
                </c:pt>
                <c:pt idx="15">
                  <c:v>3.7395033629310888</c:v>
                </c:pt>
                <c:pt idx="16">
                  <c:v>3.5106784302672907</c:v>
                </c:pt>
                <c:pt idx="17">
                  <c:v>3.3082135338720491</c:v>
                </c:pt>
                <c:pt idx="18">
                  <c:v>3.1278061212861701</c:v>
                </c:pt>
                <c:pt idx="19">
                  <c:v>2.9660408899871129</c:v>
                </c:pt>
                <c:pt idx="20">
                  <c:v>2.8201724724484905</c:v>
                </c:pt>
                <c:pt idx="21">
                  <c:v>2.6879689656035737</c:v>
                </c:pt>
              </c:numCache>
            </c:numRef>
          </c:xVal>
          <c:yVal>
            <c:numRef>
              <c:f>'Scr Dist to Conv Dist Ratio'!$BN$67:$BN$88</c:f>
              <c:numCache>
                <c:formatCode>0.00</c:formatCode>
                <c:ptCount val="22"/>
                <c:pt idx="0">
                  <c:v>0.46897946469756091</c:v>
                </c:pt>
                <c:pt idx="1">
                  <c:v>2.2590838431257754</c:v>
                </c:pt>
                <c:pt idx="2">
                  <c:v>2.7191926329710059</c:v>
                </c:pt>
                <c:pt idx="3">
                  <c:v>2.8591026974495382</c:v>
                </c:pt>
                <c:pt idx="4">
                  <c:v>2.9164238531116204</c:v>
                </c:pt>
                <c:pt idx="5">
                  <c:v>2.9449511047193599</c:v>
                </c:pt>
                <c:pt idx="6">
                  <c:v>2.9610884322860542</c:v>
                </c:pt>
                <c:pt idx="7">
                  <c:v>2.9710699604998236</c:v>
                </c:pt>
                <c:pt idx="8">
                  <c:v>2.9776617511219783</c:v>
                </c:pt>
                <c:pt idx="9">
                  <c:v>2.9822379104066776</c:v>
                </c:pt>
                <c:pt idx="10">
                  <c:v>2.9855421146724126</c:v>
                </c:pt>
                <c:pt idx="11">
                  <c:v>2.9880047672669008</c:v>
                </c:pt>
                <c:pt idx="12">
                  <c:v>2.9898887580984201</c:v>
                </c:pt>
                <c:pt idx="13">
                  <c:v>2.9913619234329758</c:v>
                </c:pt>
                <c:pt idx="14">
                  <c:v>2.9925354491675371</c:v>
                </c:pt>
                <c:pt idx="15">
                  <c:v>2.9934853370928671</c:v>
                </c:pt>
                <c:pt idx="16">
                  <c:v>2.9942649555386325</c:v>
                </c:pt>
                <c:pt idx="17">
                  <c:v>2.9949126651130697</c:v>
                </c:pt>
                <c:pt idx="18">
                  <c:v>2.9954566089615398</c:v>
                </c:pt>
                <c:pt idx="19">
                  <c:v>2.995917810736124</c:v>
                </c:pt>
                <c:pt idx="20">
                  <c:v>2.9963122302074296</c:v>
                </c:pt>
                <c:pt idx="21">
                  <c:v>2.9966521586893435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5D-436D-A601-9CBA70892DFF}"/>
            </c:ext>
          </c:extLst>
        </c:ser>
        <c:ser>
          <c:idx val="2"/>
          <c:order val="2"/>
          <c:tx>
            <c:v>Kd=1.50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'Scr Dist to Conv Dist Ratio'!$BI$67:$BI$88</c:f>
              <c:numCache>
                <c:formatCode>0.00</c:formatCode>
                <c:ptCount val="22"/>
                <c:pt idx="0">
                  <c:v>72.776563808868545</c:v>
                </c:pt>
                <c:pt idx="1">
                  <c:v>37.568592028827496</c:v>
                </c:pt>
                <c:pt idx="2">
                  <c:v>23.498565675952097</c:v>
                </c:pt>
                <c:pt idx="3">
                  <c:v>16.858398767738279</c:v>
                </c:pt>
                <c:pt idx="4">
                  <c:v>13.091893064346847</c:v>
                </c:pt>
                <c:pt idx="5">
                  <c:v>10.684912400002718</c:v>
                </c:pt>
                <c:pt idx="6">
                  <c:v>9.0193224313816813</c:v>
                </c:pt>
                <c:pt idx="7">
                  <c:v>7.8001878841816961</c:v>
                </c:pt>
                <c:pt idx="8">
                  <c:v>6.8699923082142789</c:v>
                </c:pt>
                <c:pt idx="9">
                  <c:v>6.1372559492619985</c:v>
                </c:pt>
                <c:pt idx="10">
                  <c:v>5.5453173088620247</c:v>
                </c:pt>
                <c:pt idx="11">
                  <c:v>5.0572485325591288</c:v>
                </c:pt>
                <c:pt idx="12">
                  <c:v>4.6479706913870302</c:v>
                </c:pt>
                <c:pt idx="13">
                  <c:v>4.2998628201920894</c:v>
                </c:pt>
                <c:pt idx="14">
                  <c:v>4.0001857605131192</c:v>
                </c:pt>
                <c:pt idx="15">
                  <c:v>3.7395033629310888</c:v>
                </c:pt>
                <c:pt idx="16">
                  <c:v>3.5106784302672907</c:v>
                </c:pt>
                <c:pt idx="17">
                  <c:v>3.3082135338720491</c:v>
                </c:pt>
                <c:pt idx="18">
                  <c:v>3.1278061212861701</c:v>
                </c:pt>
                <c:pt idx="19">
                  <c:v>2.9660408899871129</c:v>
                </c:pt>
                <c:pt idx="20">
                  <c:v>2.8201724724484905</c:v>
                </c:pt>
                <c:pt idx="21">
                  <c:v>2.6879689656035737</c:v>
                </c:pt>
              </c:numCache>
            </c:numRef>
          </c:xVal>
          <c:yVal>
            <c:numRef>
              <c:f>'Scr Dist to Conv Dist Ratio'!$BP$67:$BP$88</c:f>
              <c:numCache>
                <c:formatCode>0.00</c:formatCode>
                <c:ptCount val="22"/>
                <c:pt idx="0">
                  <c:v>1.0226775715451764</c:v>
                </c:pt>
                <c:pt idx="1">
                  <c:v>3.967164230488891</c:v>
                </c:pt>
                <c:pt idx="2">
                  <c:v>7.1290437017770447</c:v>
                </c:pt>
                <c:pt idx="3">
                  <c:v>13.38084523915092</c:v>
                </c:pt>
                <c:pt idx="4">
                  <c:v>32.121466911310975</c:v>
                </c:pt>
                <c:pt idx="5">
                  <c:v>156.36008267569451</c:v>
                </c:pt>
                <c:pt idx="6">
                  <c:v>-18247072.644125704</c:v>
                </c:pt>
                <c:pt idx="7">
                  <c:v>-84.194462192753505</c:v>
                </c:pt>
                <c:pt idx="8">
                  <c:v>-23.78015183824143</c:v>
                </c:pt>
                <c:pt idx="9">
                  <c:v>-11.04208586860139</c:v>
                </c:pt>
                <c:pt idx="10">
                  <c:v>-6.3514389783743219</c:v>
                </c:pt>
                <c:pt idx="11">
                  <c:v>-4.1198624638250614</c:v>
                </c:pt>
                <c:pt idx="12">
                  <c:v>-2.8865795536169081</c:v>
                </c:pt>
                <c:pt idx="13">
                  <c:v>-2.134130837634256</c:v>
                </c:pt>
                <c:pt idx="14">
                  <c:v>-1.6415713508597563</c:v>
                </c:pt>
                <c:pt idx="15">
                  <c:v>-1.3016861004503966</c:v>
                </c:pt>
                <c:pt idx="16">
                  <c:v>-1.0573403341897603</c:v>
                </c:pt>
                <c:pt idx="17">
                  <c:v>-0.87582235470000214</c:v>
                </c:pt>
                <c:pt idx="18">
                  <c:v>-0.73730852944802194</c:v>
                </c:pt>
                <c:pt idx="19">
                  <c:v>-0.62921785650962292</c:v>
                </c:pt>
                <c:pt idx="20">
                  <c:v>-0.5432542046133193</c:v>
                </c:pt>
                <c:pt idx="21">
                  <c:v>-0.47376747044562961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5D-436D-A601-9CBA70892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117000"/>
        <c:axId val="303119624"/>
      </c:scatterChart>
      <c:valAx>
        <c:axId val="303117000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Eccentricity [°]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0276612791822075"/>
              <c:y val="0.914616141732283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9624"/>
        <c:crosses val="autoZero"/>
        <c:crossBetween val="midCat"/>
        <c:majorUnit val="10"/>
      </c:valAx>
      <c:valAx>
        <c:axId val="303119624"/>
        <c:scaling>
          <c:orientation val="minMax"/>
          <c:max val="6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Speed [m/s]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287194363862411E-3"/>
              <c:y val="0.311301528485409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7000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424478519132477"/>
          <c:y val="0.10648094539653133"/>
          <c:w val="0.31663240779113139"/>
          <c:h val="0.2155103314291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Optic Flow Distortion when V=3.0m/s</a:t>
            </a:r>
          </a:p>
        </c:rich>
      </c:tx>
      <c:layout>
        <c:manualLayout>
          <c:xMode val="edge"/>
          <c:yMode val="edge"/>
          <c:x val="0.1590526315789473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2748998480453"/>
          <c:y val="0.10390259122021513"/>
          <c:w val="0.79377786987152921"/>
          <c:h val="0.71040669548659363"/>
        </c:manualLayout>
      </c:layout>
      <c:scatterChart>
        <c:scatterStyle val="lineMarker"/>
        <c:varyColors val="0"/>
        <c:ser>
          <c:idx val="1"/>
          <c:order val="0"/>
          <c:tx>
            <c:v>Kd=0.75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'Scr Dist to Conv Dist Ratio'!$BI$67:$BI$88</c:f>
              <c:numCache>
                <c:formatCode>0.00</c:formatCode>
                <c:ptCount val="22"/>
                <c:pt idx="0">
                  <c:v>72.776563808868545</c:v>
                </c:pt>
                <c:pt idx="1">
                  <c:v>37.568592028827496</c:v>
                </c:pt>
                <c:pt idx="2">
                  <c:v>23.498565675952097</c:v>
                </c:pt>
                <c:pt idx="3">
                  <c:v>16.858398767738279</c:v>
                </c:pt>
                <c:pt idx="4">
                  <c:v>13.091893064346847</c:v>
                </c:pt>
                <c:pt idx="5">
                  <c:v>10.684912400002718</c:v>
                </c:pt>
                <c:pt idx="6">
                  <c:v>9.0193224313816813</c:v>
                </c:pt>
                <c:pt idx="7">
                  <c:v>7.8001878841816961</c:v>
                </c:pt>
                <c:pt idx="8">
                  <c:v>6.8699923082142789</c:v>
                </c:pt>
                <c:pt idx="9">
                  <c:v>6.1372559492619985</c:v>
                </c:pt>
                <c:pt idx="10">
                  <c:v>5.5453173088620247</c:v>
                </c:pt>
                <c:pt idx="11">
                  <c:v>5.0572485325591288</c:v>
                </c:pt>
                <c:pt idx="12">
                  <c:v>4.6479706913870302</c:v>
                </c:pt>
                <c:pt idx="13">
                  <c:v>4.2998628201920894</c:v>
                </c:pt>
                <c:pt idx="14">
                  <c:v>4.0001857605131192</c:v>
                </c:pt>
                <c:pt idx="15">
                  <c:v>3.7395033629310888</c:v>
                </c:pt>
                <c:pt idx="16">
                  <c:v>3.5106784302672907</c:v>
                </c:pt>
                <c:pt idx="17">
                  <c:v>3.3082135338720491</c:v>
                </c:pt>
                <c:pt idx="18">
                  <c:v>3.1278061212861701</c:v>
                </c:pt>
                <c:pt idx="19">
                  <c:v>2.9660408899871129</c:v>
                </c:pt>
                <c:pt idx="20">
                  <c:v>2.8201724724484905</c:v>
                </c:pt>
                <c:pt idx="21">
                  <c:v>2.6879689656035737</c:v>
                </c:pt>
              </c:numCache>
            </c:numRef>
          </c:xVal>
          <c:yVal>
            <c:numRef>
              <c:f>'Scr Dist to Conv Dist Ratio'!$BR$67:$BR$88</c:f>
              <c:numCache>
                <c:formatCode>0.00</c:formatCode>
                <c:ptCount val="22"/>
                <c:pt idx="0">
                  <c:v>-0.25532376823820702</c:v>
                </c:pt>
                <c:pt idx="1">
                  <c:v>-0.51527012836470432</c:v>
                </c:pt>
                <c:pt idx="2">
                  <c:v>-0.83944280705124052</c:v>
                </c:pt>
                <c:pt idx="3">
                  <c:v>-1.1127127637900447</c:v>
                </c:pt>
                <c:pt idx="4">
                  <c:v>-1.3385036948478302</c:v>
                </c:pt>
                <c:pt idx="5">
                  <c:v>-1.5263678919570145</c:v>
                </c:pt>
                <c:pt idx="6">
                  <c:v>-1.6841738898359893</c:v>
                </c:pt>
                <c:pt idx="7">
                  <c:v>-1.8179597620629373</c:v>
                </c:pt>
                <c:pt idx="8">
                  <c:v>-1.9323476099137959</c:v>
                </c:pt>
                <c:pt idx="9">
                  <c:v>-2.0309075092228035</c:v>
                </c:pt>
                <c:pt idx="10">
                  <c:v>-2.1164275693948742</c:v>
                </c:pt>
                <c:pt idx="11">
                  <c:v>-2.1911092286460221</c:v>
                </c:pt>
                <c:pt idx="12">
                  <c:v>-2.2567087898271243</c:v>
                </c:pt>
                <c:pt idx="13">
                  <c:v>-2.3146409687210401</c:v>
                </c:pt>
                <c:pt idx="14">
                  <c:v>-2.3660555111359294</c:v>
                </c:pt>
                <c:pt idx="15">
                  <c:v>-2.4118945358492461</c:v>
                </c:pt>
                <c:pt idx="16">
                  <c:v>-2.4529359278338703</c:v>
                </c:pt>
                <c:pt idx="17">
                  <c:v>-2.4898265190779867</c:v>
                </c:pt>
                <c:pt idx="18">
                  <c:v>-2.5231077094646981</c:v>
                </c:pt>
                <c:pt idx="19">
                  <c:v>-2.5532354317420314</c:v>
                </c:pt>
                <c:pt idx="21">
                  <c:v>-2.9966521586893435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AB-464A-B74B-A43430C3CACA}"/>
            </c:ext>
          </c:extLst>
        </c:ser>
        <c:ser>
          <c:idx val="2"/>
          <c:order val="1"/>
          <c:tx>
            <c:v>Kd=1.50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'Scr Dist to Conv Dist Ratio'!$BI$67:$BI$88</c:f>
              <c:numCache>
                <c:formatCode>0.00</c:formatCode>
                <c:ptCount val="22"/>
                <c:pt idx="0">
                  <c:v>72.776563808868545</c:v>
                </c:pt>
                <c:pt idx="1">
                  <c:v>37.568592028827496</c:v>
                </c:pt>
                <c:pt idx="2">
                  <c:v>23.498565675952097</c:v>
                </c:pt>
                <c:pt idx="3">
                  <c:v>16.858398767738279</c:v>
                </c:pt>
                <c:pt idx="4">
                  <c:v>13.091893064346847</c:v>
                </c:pt>
                <c:pt idx="5">
                  <c:v>10.684912400002718</c:v>
                </c:pt>
                <c:pt idx="6">
                  <c:v>9.0193224313816813</c:v>
                </c:pt>
                <c:pt idx="7">
                  <c:v>7.8001878841816961</c:v>
                </c:pt>
                <c:pt idx="8">
                  <c:v>6.8699923082142789</c:v>
                </c:pt>
                <c:pt idx="9">
                  <c:v>6.1372559492619985</c:v>
                </c:pt>
                <c:pt idx="10">
                  <c:v>5.5453173088620247</c:v>
                </c:pt>
                <c:pt idx="11">
                  <c:v>5.0572485325591288</c:v>
                </c:pt>
                <c:pt idx="12">
                  <c:v>4.6479706913870302</c:v>
                </c:pt>
                <c:pt idx="13">
                  <c:v>4.2998628201920894</c:v>
                </c:pt>
                <c:pt idx="14">
                  <c:v>4.0001857605131192</c:v>
                </c:pt>
                <c:pt idx="15">
                  <c:v>3.7395033629310888</c:v>
                </c:pt>
                <c:pt idx="16">
                  <c:v>3.5106784302672907</c:v>
                </c:pt>
                <c:pt idx="17">
                  <c:v>3.3082135338720491</c:v>
                </c:pt>
                <c:pt idx="18">
                  <c:v>3.1278061212861701</c:v>
                </c:pt>
                <c:pt idx="19">
                  <c:v>2.9660408899871129</c:v>
                </c:pt>
                <c:pt idx="20">
                  <c:v>2.8201724724484905</c:v>
                </c:pt>
                <c:pt idx="21">
                  <c:v>2.6879689656035737</c:v>
                </c:pt>
              </c:numCache>
            </c:numRef>
          </c:xVal>
          <c:yVal>
            <c:numRef>
              <c:f>'Scr Dist to Conv Dist Ratio'!$BS$67:$BS$88</c:f>
              <c:numCache>
                <c:formatCode>0.00</c:formatCode>
                <c:ptCount val="22"/>
                <c:pt idx="0">
                  <c:v>0.55369810684761545</c:v>
                </c:pt>
                <c:pt idx="1">
                  <c:v>1.7080803873631156</c:v>
                </c:pt>
                <c:pt idx="2">
                  <c:v>4.4098510688060388</c:v>
                </c:pt>
                <c:pt idx="3">
                  <c:v>10.521742541701382</c:v>
                </c:pt>
                <c:pt idx="4">
                  <c:v>29.205043058199355</c:v>
                </c:pt>
                <c:pt idx="5">
                  <c:v>153.41513157097515</c:v>
                </c:pt>
                <c:pt idx="6">
                  <c:v>-18247075.605214138</c:v>
                </c:pt>
                <c:pt idx="7">
                  <c:v>-87.165532153253324</c:v>
                </c:pt>
                <c:pt idx="8">
                  <c:v>-26.757813589363408</c:v>
                </c:pt>
                <c:pt idx="9">
                  <c:v>-14.024323779008068</c:v>
                </c:pt>
                <c:pt idx="10">
                  <c:v>-9.3369810930467345</c:v>
                </c:pt>
                <c:pt idx="11">
                  <c:v>-7.1078672310919622</c:v>
                </c:pt>
                <c:pt idx="12">
                  <c:v>-5.8764683117153282</c:v>
                </c:pt>
                <c:pt idx="13">
                  <c:v>-5.1254927610672318</c:v>
                </c:pt>
                <c:pt idx="14">
                  <c:v>-4.6341068000272934</c:v>
                </c:pt>
                <c:pt idx="15">
                  <c:v>-4.2951714375432637</c:v>
                </c:pt>
                <c:pt idx="16">
                  <c:v>-4.0516052897283927</c:v>
                </c:pt>
                <c:pt idx="17">
                  <c:v>-3.8707350198130719</c:v>
                </c:pt>
                <c:pt idx="18">
                  <c:v>-3.7327651384095617</c:v>
                </c:pt>
                <c:pt idx="19">
                  <c:v>-3.6251356672457469</c:v>
                </c:pt>
                <c:pt idx="20">
                  <c:v>-3.539566434820749</c:v>
                </c:pt>
                <c:pt idx="21">
                  <c:v>-3.4704196291349731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AB-464A-B74B-A43430C3C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117000"/>
        <c:axId val="303119624"/>
      </c:scatterChart>
      <c:valAx>
        <c:axId val="303117000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Eccentricity [°]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0276612791822075"/>
              <c:y val="0.914616141732283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9624"/>
        <c:crosses val="autoZero"/>
        <c:crossBetween val="midCat"/>
        <c:majorUnit val="10"/>
      </c:valAx>
      <c:valAx>
        <c:axId val="303119624"/>
        <c:scaling>
          <c:orientation val="minMax"/>
          <c:max val="6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Speed [m/s]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287194363862411E-3"/>
              <c:y val="0.311301528485409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7000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424478519132477"/>
          <c:y val="0.10648094539653133"/>
          <c:w val="0.31663240779113139"/>
          <c:h val="0.14198091966445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Screen/Conv. dist. ratio (Kd=1.50)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21168421052631578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02748998480453"/>
          <c:y val="0.10390259122021513"/>
          <c:w val="0.79377786987152921"/>
          <c:h val="0.71040669548659363"/>
        </c:manualLayout>
      </c:layout>
      <c:scatterChart>
        <c:scatterStyle val="lineMarker"/>
        <c:varyColors val="0"/>
        <c:ser>
          <c:idx val="3"/>
          <c:order val="0"/>
          <c:tx>
            <c:v>V=1.0m/s</c:v>
          </c:tx>
          <c:spPr>
            <a:ln>
              <a:solidFill>
                <a:schemeClr val="accent4"/>
              </a:solidFill>
            </a:ln>
          </c:spPr>
          <c:marker>
            <c:symbol val="diamond"/>
            <c:size val="7"/>
          </c:marker>
          <c:xVal>
            <c:numRef>
              <c:f>'Scr Dist to Conv Dist Ratio'!$BI$11:$BI$32</c:f>
              <c:numCache>
                <c:formatCode>0.00</c:formatCode>
                <c:ptCount val="22"/>
                <c:pt idx="0">
                  <c:v>83.722701510402459</c:v>
                </c:pt>
                <c:pt idx="1">
                  <c:v>42.273689006093733</c:v>
                </c:pt>
                <c:pt idx="2">
                  <c:v>25.463345061871614</c:v>
                </c:pt>
                <c:pt idx="3">
                  <c:v>17.87869659584134</c:v>
                </c:pt>
                <c:pt idx="4">
                  <c:v>13.70696100407981</c:v>
                </c:pt>
                <c:pt idx="5">
                  <c:v>11.093723011557849</c:v>
                </c:pt>
                <c:pt idx="6">
                  <c:v>9.3099401749860249</c:v>
                </c:pt>
                <c:pt idx="7">
                  <c:v>8.0170930736553316</c:v>
                </c:pt>
                <c:pt idx="8">
                  <c:v>7.0379407631846789</c:v>
                </c:pt>
                <c:pt idx="9">
                  <c:v>6.2710774495011492</c:v>
                </c:pt>
                <c:pt idx="10">
                  <c:v>5.6544208226407022</c:v>
                </c:pt>
                <c:pt idx="11">
                  <c:v>5.1478848241362982</c:v>
                </c:pt>
                <c:pt idx="12">
                  <c:v>4.7244516971709061</c:v>
                </c:pt>
                <c:pt idx="13">
                  <c:v>4.3652577350279387</c:v>
                </c:pt>
                <c:pt idx="14">
                  <c:v>4.056737861294863</c:v>
                </c:pt>
                <c:pt idx="15">
                  <c:v>3.7888898778846567</c:v>
                </c:pt>
                <c:pt idx="16">
                  <c:v>3.5541782355321061</c:v>
                </c:pt>
                <c:pt idx="17">
                  <c:v>3.3468186417402137</c:v>
                </c:pt>
                <c:pt idx="18">
                  <c:v>3.1622977521393807</c:v>
                </c:pt>
                <c:pt idx="19">
                  <c:v>2.9970425802836758</c:v>
                </c:pt>
                <c:pt idx="20">
                  <c:v>2.8481879113878961</c:v>
                </c:pt>
                <c:pt idx="21">
                  <c:v>2.7134094450333066</c:v>
                </c:pt>
              </c:numCache>
            </c:numRef>
          </c:xVal>
          <c:yVal>
            <c:numRef>
              <c:f>'Scr Dist to Conv Dist Ratio'!$BP$11:$BP$32</c:f>
              <c:numCache>
                <c:formatCode>0.00</c:formatCode>
                <c:ptCount val="22"/>
                <c:pt idx="0">
                  <c:v>0.23100647280706044</c:v>
                </c:pt>
                <c:pt idx="1">
                  <c:v>1.2327867380353141</c:v>
                </c:pt>
                <c:pt idx="2">
                  <c:v>2.2426829516970237</c:v>
                </c:pt>
                <c:pt idx="3">
                  <c:v>4.1468501410558556</c:v>
                </c:pt>
                <c:pt idx="4">
                  <c:v>9.5759755220545273</c:v>
                </c:pt>
                <c:pt idx="5">
                  <c:v>40.533134789400265</c:v>
                </c:pt>
                <c:pt idx="6">
                  <c:v>-182479227.85679424</c:v>
                </c:pt>
                <c:pt idx="7">
                  <c:v>-33.168975542982579</c:v>
                </c:pt>
                <c:pt idx="8">
                  <c:v>-8.6821621319198528</c:v>
                </c:pt>
                <c:pt idx="9">
                  <c:v>-3.9184091086453066</c:v>
                </c:pt>
                <c:pt idx="10">
                  <c:v>-2.2205603981693933</c:v>
                </c:pt>
                <c:pt idx="11">
                  <c:v>-1.4272261455576007</c:v>
                </c:pt>
                <c:pt idx="12">
                  <c:v>-0.99379501989860231</c:v>
                </c:pt>
                <c:pt idx="13">
                  <c:v>-0.73145272100916259</c:v>
                </c:pt>
                <c:pt idx="14">
                  <c:v>-0.56072737090143931</c:v>
                </c:pt>
                <c:pt idx="15">
                  <c:v>-0.44345043088680924</c:v>
                </c:pt>
                <c:pt idx="16">
                  <c:v>-0.35943998907258745</c:v>
                </c:pt>
                <c:pt idx="17">
                  <c:v>-0.29721167276180793</c:v>
                </c:pt>
                <c:pt idx="18">
                  <c:v>-0.24984009490561121</c:v>
                </c:pt>
                <c:pt idx="19">
                  <c:v>-0.21294792466008516</c:v>
                </c:pt>
                <c:pt idx="20">
                  <c:v>-0.1836585079007591</c:v>
                </c:pt>
                <c:pt idx="21">
                  <c:v>-0.16001837476341763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3720-491F-A83E-6A5001819264}"/>
            </c:ext>
          </c:extLst>
        </c:ser>
        <c:ser>
          <c:idx val="4"/>
          <c:order val="1"/>
          <c:tx>
            <c:v>V=2.0m/s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'Scr Dist to Conv Dist Ratio'!$BI$39:$BI$60</c:f>
              <c:numCache>
                <c:formatCode>0.00</c:formatCode>
                <c:ptCount val="22"/>
                <c:pt idx="0">
                  <c:v>78.140220879052023</c:v>
                </c:pt>
                <c:pt idx="1">
                  <c:v>39.805571092265197</c:v>
                </c:pt>
                <c:pt idx="2">
                  <c:v>24.443954780416536</c:v>
                </c:pt>
                <c:pt idx="3">
                  <c:v>17.354024636261322</c:v>
                </c:pt>
                <c:pt idx="4">
                  <c:v>13.392497753751098</c:v>
                </c:pt>
                <c:pt idx="5">
                  <c:v>10.885527054658738</c:v>
                </c:pt>
                <c:pt idx="6">
                  <c:v>9.1623470457217024</c:v>
                </c:pt>
                <c:pt idx="7">
                  <c:v>7.907162702958459</c:v>
                </c:pt>
                <c:pt idx="8">
                  <c:v>6.9529574681739348</c:v>
                </c:pt>
                <c:pt idx="9">
                  <c:v>6.2034479016918453</c:v>
                </c:pt>
                <c:pt idx="10">
                  <c:v>5.5993393365205577</c:v>
                </c:pt>
                <c:pt idx="11">
                  <c:v>5.1021652523581906</c:v>
                </c:pt>
                <c:pt idx="12">
                  <c:v>4.6858998395026958</c:v>
                </c:pt>
                <c:pt idx="13">
                  <c:v>4.3323139831884987</c:v>
                </c:pt>
                <c:pt idx="14">
                  <c:v>4.0282636664851452</c:v>
                </c:pt>
                <c:pt idx="15">
                  <c:v>3.7640348649057103</c:v>
                </c:pt>
                <c:pt idx="16">
                  <c:v>3.5322945838908879</c:v>
                </c:pt>
                <c:pt idx="17">
                  <c:v>3.3274042417265832</c:v>
                </c:pt>
                <c:pt idx="18">
                  <c:v>3.1449574646980238</c:v>
                </c:pt>
                <c:pt idx="19">
                  <c:v>2.9814612199822079</c:v>
                </c:pt>
                <c:pt idx="20">
                  <c:v>2.8341110163065366</c:v>
                </c:pt>
                <c:pt idx="21">
                  <c:v>2.7006293373952701</c:v>
                </c:pt>
              </c:numCache>
            </c:numRef>
          </c:xVal>
          <c:yVal>
            <c:numRef>
              <c:f>'Scr Dist to Conv Dist Ratio'!$BP$39:$BP$60</c:f>
              <c:numCache>
                <c:formatCode>0.00</c:formatCode>
                <c:ptCount val="22"/>
                <c:pt idx="0">
                  <c:v>0.57153127560064965</c:v>
                </c:pt>
                <c:pt idx="1">
                  <c:v>2.5550614412894945</c:v>
                </c:pt>
                <c:pt idx="2">
                  <c:v>4.6159676225386459</c:v>
                </c:pt>
                <c:pt idx="3">
                  <c:v>8.5961094290904594</c:v>
                </c:pt>
                <c:pt idx="4">
                  <c:v>20.220385530956229</c:v>
                </c:pt>
                <c:pt idx="5">
                  <c:v>91.204898030644728</c:v>
                </c:pt>
                <c:pt idx="6">
                  <c:v>-182481052.67284861</c:v>
                </c:pt>
                <c:pt idx="7">
                  <c:v>-60.808431804203664</c:v>
                </c:pt>
                <c:pt idx="8">
                  <c:v>-16.574535051901336</c:v>
                </c:pt>
                <c:pt idx="9">
                  <c:v>-7.5916732438592049</c:v>
                </c:pt>
                <c:pt idx="10">
                  <c:v>-4.3352431703109673</c:v>
                </c:pt>
                <c:pt idx="11">
                  <c:v>-2.7994756197492876</c:v>
                </c:pt>
                <c:pt idx="12">
                  <c:v>-1.9554780607021449</c:v>
                </c:pt>
                <c:pt idx="13">
                  <c:v>-1.4425505619402657</c:v>
                </c:pt>
                <c:pt idx="14">
                  <c:v>-1.1077525565067781</c:v>
                </c:pt>
                <c:pt idx="15">
                  <c:v>-0.87724181583880068</c:v>
                </c:pt>
                <c:pt idx="16">
                  <c:v>-0.71181812058963345</c:v>
                </c:pt>
                <c:pt idx="17">
                  <c:v>-0.58910533475460269</c:v>
                </c:pt>
                <c:pt idx="18">
                  <c:v>-0.49557619428933108</c:v>
                </c:pt>
                <c:pt idx="19">
                  <c:v>-0.42266286871907255</c:v>
                </c:pt>
                <c:pt idx="20">
                  <c:v>-0.36472509213442805</c:v>
                </c:pt>
                <c:pt idx="21">
                  <c:v>-0.31792705657888831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3720-491F-A83E-6A5001819264}"/>
            </c:ext>
          </c:extLst>
        </c:ser>
        <c:ser>
          <c:idx val="2"/>
          <c:order val="2"/>
          <c:tx>
            <c:v>V=3.0m/s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'Scr Dist to Conv Dist Ratio'!$BI$67:$BI$88</c:f>
              <c:numCache>
                <c:formatCode>0.00</c:formatCode>
                <c:ptCount val="22"/>
                <c:pt idx="0">
                  <c:v>72.776563808868545</c:v>
                </c:pt>
                <c:pt idx="1">
                  <c:v>37.568592028827496</c:v>
                </c:pt>
                <c:pt idx="2">
                  <c:v>23.498565675952097</c:v>
                </c:pt>
                <c:pt idx="3">
                  <c:v>16.858398767738279</c:v>
                </c:pt>
                <c:pt idx="4">
                  <c:v>13.091893064346847</c:v>
                </c:pt>
                <c:pt idx="5">
                  <c:v>10.684912400002718</c:v>
                </c:pt>
                <c:pt idx="6">
                  <c:v>9.0193224313816813</c:v>
                </c:pt>
                <c:pt idx="7">
                  <c:v>7.8001878841816961</c:v>
                </c:pt>
                <c:pt idx="8">
                  <c:v>6.8699923082142789</c:v>
                </c:pt>
                <c:pt idx="9">
                  <c:v>6.1372559492619985</c:v>
                </c:pt>
                <c:pt idx="10">
                  <c:v>5.5453173088620247</c:v>
                </c:pt>
                <c:pt idx="11">
                  <c:v>5.0572485325591288</c:v>
                </c:pt>
                <c:pt idx="12">
                  <c:v>4.6479706913870302</c:v>
                </c:pt>
                <c:pt idx="13">
                  <c:v>4.2998628201920894</c:v>
                </c:pt>
                <c:pt idx="14">
                  <c:v>4.0001857605131192</c:v>
                </c:pt>
                <c:pt idx="15">
                  <c:v>3.7395033629310888</c:v>
                </c:pt>
                <c:pt idx="16">
                  <c:v>3.5106784302672907</c:v>
                </c:pt>
                <c:pt idx="17">
                  <c:v>3.3082135338720491</c:v>
                </c:pt>
                <c:pt idx="18">
                  <c:v>3.1278061212861701</c:v>
                </c:pt>
                <c:pt idx="19">
                  <c:v>2.9660408899871129</c:v>
                </c:pt>
                <c:pt idx="20">
                  <c:v>2.8201724724484905</c:v>
                </c:pt>
                <c:pt idx="21">
                  <c:v>2.6879689656035737</c:v>
                </c:pt>
              </c:numCache>
            </c:numRef>
          </c:xVal>
          <c:yVal>
            <c:numRef>
              <c:f>'Scr Dist to Conv Dist Ratio'!$BP$67:$BP$88</c:f>
              <c:numCache>
                <c:formatCode>0.00</c:formatCode>
                <c:ptCount val="22"/>
                <c:pt idx="0">
                  <c:v>1.0226775715451764</c:v>
                </c:pt>
                <c:pt idx="1">
                  <c:v>3.967164230488891</c:v>
                </c:pt>
                <c:pt idx="2">
                  <c:v>7.1290437017770447</c:v>
                </c:pt>
                <c:pt idx="3">
                  <c:v>13.38084523915092</c:v>
                </c:pt>
                <c:pt idx="4">
                  <c:v>32.121466911310975</c:v>
                </c:pt>
                <c:pt idx="5">
                  <c:v>156.36008267569451</c:v>
                </c:pt>
                <c:pt idx="6">
                  <c:v>-18247072.644125704</c:v>
                </c:pt>
                <c:pt idx="7">
                  <c:v>-84.194462192753505</c:v>
                </c:pt>
                <c:pt idx="8">
                  <c:v>-23.78015183824143</c:v>
                </c:pt>
                <c:pt idx="9">
                  <c:v>-11.04208586860139</c:v>
                </c:pt>
                <c:pt idx="10">
                  <c:v>-6.3514389783743219</c:v>
                </c:pt>
                <c:pt idx="11">
                  <c:v>-4.1198624638250614</c:v>
                </c:pt>
                <c:pt idx="12">
                  <c:v>-2.8865795536169081</c:v>
                </c:pt>
                <c:pt idx="13">
                  <c:v>-2.134130837634256</c:v>
                </c:pt>
                <c:pt idx="14">
                  <c:v>-1.6415713508597563</c:v>
                </c:pt>
                <c:pt idx="15">
                  <c:v>-1.3016861004503966</c:v>
                </c:pt>
                <c:pt idx="16">
                  <c:v>-1.0573403341897603</c:v>
                </c:pt>
                <c:pt idx="17">
                  <c:v>-0.87582235470000214</c:v>
                </c:pt>
                <c:pt idx="18">
                  <c:v>-0.73730852944802194</c:v>
                </c:pt>
                <c:pt idx="19">
                  <c:v>-0.62921785650962292</c:v>
                </c:pt>
                <c:pt idx="20">
                  <c:v>-0.5432542046133193</c:v>
                </c:pt>
                <c:pt idx="21">
                  <c:v>-0.47376747044562961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3720-491F-A83E-6A5001819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117000"/>
        <c:axId val="303119624"/>
      </c:scatterChart>
      <c:valAx>
        <c:axId val="303117000"/>
        <c:scaling>
          <c:orientation val="maxMin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Eccentricity [°]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0276612791822075"/>
              <c:y val="0.914616141732283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9624"/>
        <c:crosses val="autoZero"/>
        <c:crossBetween val="midCat"/>
        <c:majorUnit val="10"/>
      </c:valAx>
      <c:valAx>
        <c:axId val="303119624"/>
        <c:scaling>
          <c:orientation val="minMax"/>
          <c:max val="15"/>
          <c:min val="-15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Speed [m/s]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287194363862411E-3"/>
              <c:y val="0.3113015284854099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7000"/>
        <c:crosses val="autoZero"/>
        <c:crossBetween val="midCat"/>
        <c:majorUnit val="5"/>
      </c:valAx>
    </c:plotArea>
    <c:legend>
      <c:legendPos val="r"/>
      <c:layout>
        <c:manualLayout>
          <c:xMode val="edge"/>
          <c:yMode val="edge"/>
          <c:x val="0.15834427814176591"/>
          <c:y val="0.59667046694450909"/>
          <c:w val="0.31663240779113139"/>
          <c:h val="0.2155103314291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Screen/Conv. dist. ratio (Kd=0.75)</a:t>
            </a:r>
          </a:p>
        </c:rich>
      </c:tx>
      <c:layout>
        <c:manualLayout>
          <c:xMode val="edge"/>
          <c:yMode val="edge"/>
          <c:x val="0.1941403508771929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02748998480453"/>
          <c:y val="0.10390259122021513"/>
          <c:w val="0.79377786987152921"/>
          <c:h val="0.71040669548659363"/>
        </c:manualLayout>
      </c:layout>
      <c:scatterChart>
        <c:scatterStyle val="lineMarker"/>
        <c:varyColors val="0"/>
        <c:ser>
          <c:idx val="3"/>
          <c:order val="0"/>
          <c:tx>
            <c:v>V=1.0m/s</c:v>
          </c:tx>
          <c:marker>
            <c:symbol val="diamond"/>
            <c:size val="7"/>
          </c:marker>
          <c:xVal>
            <c:numRef>
              <c:f>'Scr Dist to Conv Dist Ratio'!$BI$11:$BI$32</c:f>
              <c:numCache>
                <c:formatCode>0.00</c:formatCode>
                <c:ptCount val="22"/>
                <c:pt idx="0">
                  <c:v>83.722701510402459</c:v>
                </c:pt>
                <c:pt idx="1">
                  <c:v>42.273689006093733</c:v>
                </c:pt>
                <c:pt idx="2">
                  <c:v>25.463345061871614</c:v>
                </c:pt>
                <c:pt idx="3">
                  <c:v>17.87869659584134</c:v>
                </c:pt>
                <c:pt idx="4">
                  <c:v>13.70696100407981</c:v>
                </c:pt>
                <c:pt idx="5">
                  <c:v>11.093723011557849</c:v>
                </c:pt>
                <c:pt idx="6">
                  <c:v>9.3099401749860249</c:v>
                </c:pt>
                <c:pt idx="7">
                  <c:v>8.0170930736553316</c:v>
                </c:pt>
                <c:pt idx="8">
                  <c:v>7.0379407631846789</c:v>
                </c:pt>
                <c:pt idx="9">
                  <c:v>6.2710774495011492</c:v>
                </c:pt>
                <c:pt idx="10">
                  <c:v>5.6544208226407022</c:v>
                </c:pt>
                <c:pt idx="11">
                  <c:v>5.1478848241362982</c:v>
                </c:pt>
                <c:pt idx="12">
                  <c:v>4.7244516971709061</c:v>
                </c:pt>
                <c:pt idx="13">
                  <c:v>4.3652577350279387</c:v>
                </c:pt>
                <c:pt idx="14">
                  <c:v>4.056737861294863</c:v>
                </c:pt>
                <c:pt idx="15">
                  <c:v>3.7888898778846567</c:v>
                </c:pt>
                <c:pt idx="16">
                  <c:v>3.5541782355321061</c:v>
                </c:pt>
                <c:pt idx="17">
                  <c:v>3.3468186417402137</c:v>
                </c:pt>
                <c:pt idx="18">
                  <c:v>3.1622977521393807</c:v>
                </c:pt>
                <c:pt idx="19">
                  <c:v>2.9970425802836758</c:v>
                </c:pt>
                <c:pt idx="20">
                  <c:v>2.8481879113878961</c:v>
                </c:pt>
                <c:pt idx="21">
                  <c:v>2.7134094450333066</c:v>
                </c:pt>
              </c:numCache>
            </c:numRef>
          </c:xVal>
          <c:yVal>
            <c:numRef>
              <c:f>'Scr Dist to Conv Dist Ratio'!$BO$11:$BO$32</c:f>
              <c:numCache>
                <c:formatCode>0.00</c:formatCode>
                <c:ptCount val="22"/>
                <c:pt idx="0">
                  <c:v>-2.3237005003245992E-2</c:v>
                </c:pt>
                <c:pt idx="1">
                  <c:v>0.56349386101692156</c:v>
                </c:pt>
                <c:pt idx="2">
                  <c:v>0.62894279402394559</c:v>
                </c:pt>
                <c:pt idx="3">
                  <c:v>0.58760251982223011</c:v>
                </c:pt>
                <c:pt idx="4">
                  <c:v>0.53153689508621316</c:v>
                </c:pt>
                <c:pt idx="5">
                  <c:v>0.47790061788651528</c:v>
                </c:pt>
                <c:pt idx="6">
                  <c:v>0.43006494194713696</c:v>
                </c:pt>
                <c:pt idx="7">
                  <c:v>0.38822670065106202</c:v>
                </c:pt>
                <c:pt idx="8">
                  <c:v>0.35179656152979355</c:v>
                </c:pt>
                <c:pt idx="9">
                  <c:v>0.32004257278329895</c:v>
                </c:pt>
                <c:pt idx="10">
                  <c:v>0.29227517011674919</c:v>
                </c:pt>
                <c:pt idx="11">
                  <c:v>0.26789448935568672</c:v>
                </c:pt>
                <c:pt idx="12">
                  <c:v>0.24639388487241121</c:v>
                </c:pt>
                <c:pt idx="13">
                  <c:v>0.22735012574608859</c:v>
                </c:pt>
                <c:pt idx="14">
                  <c:v>0.210410684146769</c:v>
                </c:pt>
                <c:pt idx="15">
                  <c:v>0.1952816336520069</c:v>
                </c:pt>
                <c:pt idx="16">
                  <c:v>0.18171718897455946</c:v>
                </c:pt>
                <c:pt idx="17">
                  <c:v>0.16951101820288805</c:v>
                </c:pt>
                <c:pt idx="18">
                  <c:v>0.15848915380983541</c:v>
                </c:pt>
                <c:pt idx="19">
                  <c:v>0.1485042504543177</c:v>
                </c:pt>
                <c:pt idx="20">
                  <c:v>0.13943094290980618</c:v>
                </c:pt>
                <c:pt idx="21">
                  <c:v>0.13116208981984734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0AE-4A65-A273-FDCDB47D846B}"/>
            </c:ext>
          </c:extLst>
        </c:ser>
        <c:ser>
          <c:idx val="4"/>
          <c:order val="1"/>
          <c:tx>
            <c:v>V=2.0m/s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'Scr Dist to Conv Dist Ratio'!$BI$39:$BI$60</c:f>
              <c:numCache>
                <c:formatCode>0.00</c:formatCode>
                <c:ptCount val="22"/>
                <c:pt idx="0">
                  <c:v>78.140220879052023</c:v>
                </c:pt>
                <c:pt idx="1">
                  <c:v>39.805571092265197</c:v>
                </c:pt>
                <c:pt idx="2">
                  <c:v>24.443954780416536</c:v>
                </c:pt>
                <c:pt idx="3">
                  <c:v>17.354024636261322</c:v>
                </c:pt>
                <c:pt idx="4">
                  <c:v>13.392497753751098</c:v>
                </c:pt>
                <c:pt idx="5">
                  <c:v>10.885527054658738</c:v>
                </c:pt>
                <c:pt idx="6">
                  <c:v>9.1623470457217024</c:v>
                </c:pt>
                <c:pt idx="7">
                  <c:v>7.907162702958459</c:v>
                </c:pt>
                <c:pt idx="8">
                  <c:v>6.9529574681739348</c:v>
                </c:pt>
                <c:pt idx="9">
                  <c:v>6.2034479016918453</c:v>
                </c:pt>
                <c:pt idx="10">
                  <c:v>5.5993393365205577</c:v>
                </c:pt>
                <c:pt idx="11">
                  <c:v>5.1021652523581906</c:v>
                </c:pt>
                <c:pt idx="12">
                  <c:v>4.6858998395026958</c:v>
                </c:pt>
                <c:pt idx="13">
                  <c:v>4.3323139831884987</c:v>
                </c:pt>
                <c:pt idx="14">
                  <c:v>4.0282636664851452</c:v>
                </c:pt>
                <c:pt idx="15">
                  <c:v>3.7640348649057103</c:v>
                </c:pt>
                <c:pt idx="16">
                  <c:v>3.5322945838908879</c:v>
                </c:pt>
                <c:pt idx="17">
                  <c:v>3.3274042417265832</c:v>
                </c:pt>
                <c:pt idx="18">
                  <c:v>3.1449574646980238</c:v>
                </c:pt>
                <c:pt idx="19">
                  <c:v>2.9814612199822079</c:v>
                </c:pt>
                <c:pt idx="20">
                  <c:v>2.8341110163065366</c:v>
                </c:pt>
                <c:pt idx="21">
                  <c:v>2.7006293373952701</c:v>
                </c:pt>
              </c:numCache>
            </c:numRef>
          </c:xVal>
          <c:yVal>
            <c:numRef>
              <c:f>'Scr Dist to Conv Dist Ratio'!$BO$39:$BO$60</c:f>
              <c:numCache>
                <c:formatCode>0.00</c:formatCode>
                <c:ptCount val="22"/>
                <c:pt idx="0">
                  <c:v>5.0206339962535207E-2</c:v>
                </c:pt>
                <c:pt idx="1">
                  <c:v>1.1461749189038106</c:v>
                </c:pt>
                <c:pt idx="2">
                  <c:v>1.2557525828377059</c:v>
                </c:pt>
                <c:pt idx="3">
                  <c:v>1.1697596885059269</c:v>
                </c:pt>
                <c:pt idx="4">
                  <c:v>1.0574976521977808</c:v>
                </c:pt>
                <c:pt idx="5">
                  <c:v>0.95074143830866209</c:v>
                </c:pt>
                <c:pt idx="6">
                  <c:v>0.85568312049340456</c:v>
                </c:pt>
                <c:pt idx="7">
                  <c:v>0.77257895957840717</c:v>
                </c:pt>
                <c:pt idx="8">
                  <c:v>0.70021927986426036</c:v>
                </c:pt>
                <c:pt idx="9">
                  <c:v>0.63713965839423459</c:v>
                </c:pt>
                <c:pt idx="10">
                  <c:v>0.58196893777146208</c:v>
                </c:pt>
                <c:pt idx="11">
                  <c:v>0.53351691087134334</c:v>
                </c:pt>
                <c:pt idx="12">
                  <c:v>0.49077916461447657</c:v>
                </c:pt>
                <c:pt idx="13">
                  <c:v>0.45291688480851633</c:v>
                </c:pt>
                <c:pt idx="14">
                  <c:v>0.41923139705943413</c:v>
                </c:pt>
                <c:pt idx="15">
                  <c:v>0.38914010355826534</c:v>
                </c:pt>
                <c:pt idx="16">
                  <c:v>0.36215574180403998</c:v>
                </c:pt>
                <c:pt idx="17">
                  <c:v>0.33786917916195591</c:v>
                </c:pt>
                <c:pt idx="18">
                  <c:v>0.31593538119618181</c:v>
                </c:pt>
                <c:pt idx="19">
                  <c:v>0.29606204795718405</c:v>
                </c:pt>
                <c:pt idx="20">
                  <c:v>0.27800042744699383</c:v>
                </c:pt>
                <c:pt idx="21">
                  <c:v>0.26153788137909473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0AE-4A65-A273-FDCDB47D846B}"/>
            </c:ext>
          </c:extLst>
        </c:ser>
        <c:ser>
          <c:idx val="1"/>
          <c:order val="2"/>
          <c:tx>
            <c:v>V=3.0m/s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'Scr Dist to Conv Dist Ratio'!$BI$67:$BI$88</c:f>
              <c:numCache>
                <c:formatCode>0.00</c:formatCode>
                <c:ptCount val="22"/>
                <c:pt idx="0">
                  <c:v>72.776563808868545</c:v>
                </c:pt>
                <c:pt idx="1">
                  <c:v>37.568592028827496</c:v>
                </c:pt>
                <c:pt idx="2">
                  <c:v>23.498565675952097</c:v>
                </c:pt>
                <c:pt idx="3">
                  <c:v>16.858398767738279</c:v>
                </c:pt>
                <c:pt idx="4">
                  <c:v>13.091893064346847</c:v>
                </c:pt>
                <c:pt idx="5">
                  <c:v>10.684912400002718</c:v>
                </c:pt>
                <c:pt idx="6">
                  <c:v>9.0193224313816813</c:v>
                </c:pt>
                <c:pt idx="7">
                  <c:v>7.8001878841816961</c:v>
                </c:pt>
                <c:pt idx="8">
                  <c:v>6.8699923082142789</c:v>
                </c:pt>
                <c:pt idx="9">
                  <c:v>6.1372559492619985</c:v>
                </c:pt>
                <c:pt idx="10">
                  <c:v>5.5453173088620247</c:v>
                </c:pt>
                <c:pt idx="11">
                  <c:v>5.0572485325591288</c:v>
                </c:pt>
                <c:pt idx="12">
                  <c:v>4.6479706913870302</c:v>
                </c:pt>
                <c:pt idx="13">
                  <c:v>4.2998628201920894</c:v>
                </c:pt>
                <c:pt idx="14">
                  <c:v>4.0001857605131192</c:v>
                </c:pt>
                <c:pt idx="15">
                  <c:v>3.7395033629310888</c:v>
                </c:pt>
                <c:pt idx="16">
                  <c:v>3.5106784302672907</c:v>
                </c:pt>
                <c:pt idx="17">
                  <c:v>3.3082135338720491</c:v>
                </c:pt>
                <c:pt idx="18">
                  <c:v>3.1278061212861701</c:v>
                </c:pt>
                <c:pt idx="19">
                  <c:v>2.9660408899871129</c:v>
                </c:pt>
                <c:pt idx="20">
                  <c:v>2.8201724724484905</c:v>
                </c:pt>
                <c:pt idx="21">
                  <c:v>2.6879689656035737</c:v>
                </c:pt>
              </c:numCache>
            </c:numRef>
          </c:xVal>
          <c:yVal>
            <c:numRef>
              <c:f>'Scr Dist to Conv Dist Ratio'!$BO$67:$BO$88</c:f>
              <c:numCache>
                <c:formatCode>0.00</c:formatCode>
                <c:ptCount val="22"/>
                <c:pt idx="0">
                  <c:v>0.21365569645935389</c:v>
                </c:pt>
                <c:pt idx="1">
                  <c:v>1.7438137147610711</c:v>
                </c:pt>
                <c:pt idx="2">
                  <c:v>1.8797498259197654</c:v>
                </c:pt>
                <c:pt idx="3">
                  <c:v>1.7463899336594935</c:v>
                </c:pt>
                <c:pt idx="4">
                  <c:v>1.5779201582637903</c:v>
                </c:pt>
                <c:pt idx="5">
                  <c:v>1.4185832127623454</c:v>
                </c:pt>
                <c:pt idx="6">
                  <c:v>1.276914542450065</c:v>
                </c:pt>
                <c:pt idx="7">
                  <c:v>1.1531101984368863</c:v>
                </c:pt>
                <c:pt idx="8">
                  <c:v>1.0453141412081823</c:v>
                </c:pt>
                <c:pt idx="9">
                  <c:v>0.95133040118387413</c:v>
                </c:pt>
                <c:pt idx="10">
                  <c:v>0.8691145452775384</c:v>
                </c:pt>
                <c:pt idx="11">
                  <c:v>0.7968955386208787</c:v>
                </c:pt>
                <c:pt idx="12">
                  <c:v>0.73317996827129583</c:v>
                </c:pt>
                <c:pt idx="13">
                  <c:v>0.67672095471193572</c:v>
                </c:pt>
                <c:pt idx="14">
                  <c:v>0.62647993803160773</c:v>
                </c:pt>
                <c:pt idx="15">
                  <c:v>0.58159080124362106</c:v>
                </c:pt>
                <c:pt idx="16">
                  <c:v>0.54132902770476221</c:v>
                </c:pt>
                <c:pt idx="17">
                  <c:v>0.50508614603508306</c:v>
                </c:pt>
                <c:pt idx="18">
                  <c:v>0.47234889949684167</c:v>
                </c:pt>
                <c:pt idx="19">
                  <c:v>0.44268237899409257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0AE-4A65-A273-FDCDB47D8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117000"/>
        <c:axId val="303119624"/>
      </c:scatterChart>
      <c:valAx>
        <c:axId val="303117000"/>
        <c:scaling>
          <c:orientation val="maxMin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Eccentricity [°]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0276612791822075"/>
              <c:y val="0.914616141732283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9624"/>
        <c:crosses val="autoZero"/>
        <c:crossBetween val="midCat"/>
        <c:majorUnit val="10"/>
      </c:valAx>
      <c:valAx>
        <c:axId val="303119624"/>
        <c:scaling>
          <c:orientation val="minMax"/>
          <c:max val="5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Speed [m/s]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287194363862411E-3"/>
              <c:y val="0.3113015284854099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7000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0.16288742705765707"/>
          <c:y val="0.10648101466451944"/>
          <c:w val="0.31663240779113139"/>
          <c:h val="0.2155103314291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Object eccen - speed when V=3.0m/s</a:t>
            </a:r>
          </a:p>
        </c:rich>
      </c:tx>
      <c:layout>
        <c:manualLayout>
          <c:xMode val="edge"/>
          <c:yMode val="edge"/>
          <c:x val="0.173087719298245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2748998480453"/>
          <c:y val="0.10390259122021513"/>
          <c:w val="0.79377786987152921"/>
          <c:h val="0.71040669548659363"/>
        </c:manualLayout>
      </c:layout>
      <c:scatterChart>
        <c:scatterStyle val="lineMarker"/>
        <c:varyColors val="0"/>
        <c:ser>
          <c:idx val="1"/>
          <c:order val="0"/>
          <c:tx>
            <c:v>Ks=0.85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'IPD to Cam Separation_Ratio'!$BJ$67:$BJ$88</c:f>
              <c:numCache>
                <c:formatCode>0.00</c:formatCode>
                <c:ptCount val="22"/>
                <c:pt idx="0">
                  <c:v>72.776563808868545</c:v>
                </c:pt>
                <c:pt idx="1">
                  <c:v>37.568592028827496</c:v>
                </c:pt>
                <c:pt idx="2">
                  <c:v>23.498565675952097</c:v>
                </c:pt>
                <c:pt idx="3">
                  <c:v>16.858398767738279</c:v>
                </c:pt>
                <c:pt idx="4">
                  <c:v>13.091893064346849</c:v>
                </c:pt>
                <c:pt idx="5">
                  <c:v>10.684912400002718</c:v>
                </c:pt>
                <c:pt idx="6">
                  <c:v>9.0193224313816849</c:v>
                </c:pt>
                <c:pt idx="7">
                  <c:v>7.8001878841816987</c:v>
                </c:pt>
                <c:pt idx="8">
                  <c:v>6.8699923082142584</c:v>
                </c:pt>
                <c:pt idx="9">
                  <c:v>6.1372559492619869</c:v>
                </c:pt>
                <c:pt idx="10">
                  <c:v>5.5453173088620398</c:v>
                </c:pt>
                <c:pt idx="11">
                  <c:v>5.057248532559135</c:v>
                </c:pt>
                <c:pt idx="12">
                  <c:v>4.6479706913870329</c:v>
                </c:pt>
                <c:pt idx="13">
                  <c:v>4.299862820192069</c:v>
                </c:pt>
                <c:pt idx="14">
                  <c:v>4.0001857605131041</c:v>
                </c:pt>
                <c:pt idx="15">
                  <c:v>3.7395033629310719</c:v>
                </c:pt>
                <c:pt idx="16">
                  <c:v>3.5106784302672978</c:v>
                </c:pt>
                <c:pt idx="17">
                  <c:v>3.3082135338720349</c:v>
                </c:pt>
                <c:pt idx="18">
                  <c:v>3.1278061212861559</c:v>
                </c:pt>
                <c:pt idx="19">
                  <c:v>2.9660408899871178</c:v>
                </c:pt>
                <c:pt idx="20">
                  <c:v>2.8201724724484905</c:v>
                </c:pt>
                <c:pt idx="21">
                  <c:v>2.6879689656035737</c:v>
                </c:pt>
              </c:numCache>
            </c:numRef>
          </c:xVal>
          <c:yVal>
            <c:numRef>
              <c:f>'IPD to Cam Separation_Ratio'!$BR$67:$BR$88</c:f>
              <c:numCache>
                <c:formatCode>0.00</c:formatCode>
                <c:ptCount val="22"/>
                <c:pt idx="0">
                  <c:v>0.53448725740326886</c:v>
                </c:pt>
                <c:pt idx="1">
                  <c:v>2.256709746722918</c:v>
                </c:pt>
                <c:pt idx="2">
                  <c:v>2.9695932597037622</c:v>
                </c:pt>
                <c:pt idx="3">
                  <c:v>3.4785376549189984</c:v>
                </c:pt>
                <c:pt idx="4">
                  <c:v>3.9950066678059848</c:v>
                </c:pt>
                <c:pt idx="5">
                  <c:v>4.5850908249281996</c:v>
                </c:pt>
                <c:pt idx="6">
                  <c:v>5.2917619182966025</c:v>
                </c:pt>
                <c:pt idx="7">
                  <c:v>6.1613017545463578</c:v>
                </c:pt>
                <c:pt idx="8">
                  <c:v>7.2551149743027565</c:v>
                </c:pt>
                <c:pt idx="9">
                  <c:v>8.6618787705272915</c:v>
                </c:pt>
                <c:pt idx="10">
                  <c:v>10.516348620324578</c:v>
                </c:pt>
                <c:pt idx="11">
                  <c:v>13.032926452980647</c:v>
                </c:pt>
                <c:pt idx="12">
                  <c:v>16.570555107464138</c:v>
                </c:pt>
                <c:pt idx="13">
                  <c:v>21.768245505739827</c:v>
                </c:pt>
                <c:pt idx="14">
                  <c:v>29.855489094842582</c:v>
                </c:pt>
                <c:pt idx="15">
                  <c:v>43.452951870208949</c:v>
                </c:pt>
                <c:pt idx="16">
                  <c:v>69.000149568417584</c:v>
                </c:pt>
                <c:pt idx="17">
                  <c:v>126.07891982506473</c:v>
                </c:pt>
                <c:pt idx="18">
                  <c:v>300.37091174941764</c:v>
                </c:pt>
                <c:pt idx="19">
                  <c:v>1458.9596855642617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92-4D0F-B636-AF24A28E25FC}"/>
            </c:ext>
          </c:extLst>
        </c:ser>
        <c:ser>
          <c:idx val="0"/>
          <c:order val="1"/>
          <c:tx>
            <c:v>Ks=1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'IPD to Cam Separation_Ratio'!$BJ$67:$BJ$88</c:f>
              <c:numCache>
                <c:formatCode>0.00</c:formatCode>
                <c:ptCount val="22"/>
                <c:pt idx="0">
                  <c:v>72.776563808868545</c:v>
                </c:pt>
                <c:pt idx="1">
                  <c:v>37.568592028827496</c:v>
                </c:pt>
                <c:pt idx="2">
                  <c:v>23.498565675952097</c:v>
                </c:pt>
                <c:pt idx="3">
                  <c:v>16.858398767738279</c:v>
                </c:pt>
                <c:pt idx="4">
                  <c:v>13.091893064346849</c:v>
                </c:pt>
                <c:pt idx="5">
                  <c:v>10.684912400002718</c:v>
                </c:pt>
                <c:pt idx="6">
                  <c:v>9.0193224313816849</c:v>
                </c:pt>
                <c:pt idx="7">
                  <c:v>7.8001878841816987</c:v>
                </c:pt>
                <c:pt idx="8">
                  <c:v>6.8699923082142584</c:v>
                </c:pt>
                <c:pt idx="9">
                  <c:v>6.1372559492619869</c:v>
                </c:pt>
                <c:pt idx="10">
                  <c:v>5.5453173088620398</c:v>
                </c:pt>
                <c:pt idx="11">
                  <c:v>5.057248532559135</c:v>
                </c:pt>
                <c:pt idx="12">
                  <c:v>4.6479706913870329</c:v>
                </c:pt>
                <c:pt idx="13">
                  <c:v>4.299862820192069</c:v>
                </c:pt>
                <c:pt idx="14">
                  <c:v>4.0001857605131041</c:v>
                </c:pt>
                <c:pt idx="15">
                  <c:v>3.7395033629310719</c:v>
                </c:pt>
                <c:pt idx="16">
                  <c:v>3.5106784302672978</c:v>
                </c:pt>
                <c:pt idx="17">
                  <c:v>3.3082135338720349</c:v>
                </c:pt>
                <c:pt idx="18">
                  <c:v>3.1278061212861559</c:v>
                </c:pt>
                <c:pt idx="19">
                  <c:v>2.9660408899871178</c:v>
                </c:pt>
                <c:pt idx="20">
                  <c:v>2.8201724724484905</c:v>
                </c:pt>
                <c:pt idx="21">
                  <c:v>2.6879689656035737</c:v>
                </c:pt>
              </c:numCache>
            </c:numRef>
          </c:xVal>
          <c:yVal>
            <c:numRef>
              <c:f>'IPD to Cam Separation_Ratio'!$BQ$67:$BQ$88</c:f>
              <c:numCache>
                <c:formatCode>0.00</c:formatCode>
                <c:ptCount val="22"/>
                <c:pt idx="0">
                  <c:v>0.46897946469756091</c:v>
                </c:pt>
                <c:pt idx="1">
                  <c:v>2.2590838431257754</c:v>
                </c:pt>
                <c:pt idx="2">
                  <c:v>2.7191926329710059</c:v>
                </c:pt>
                <c:pt idx="3">
                  <c:v>2.8591026974495382</c:v>
                </c:pt>
                <c:pt idx="4">
                  <c:v>2.9164238531116204</c:v>
                </c:pt>
                <c:pt idx="5">
                  <c:v>2.9449511047193599</c:v>
                </c:pt>
                <c:pt idx="6">
                  <c:v>2.9610884322860542</c:v>
                </c:pt>
                <c:pt idx="7">
                  <c:v>2.9710699604998236</c:v>
                </c:pt>
                <c:pt idx="8">
                  <c:v>2.9776617511219783</c:v>
                </c:pt>
                <c:pt idx="9">
                  <c:v>2.9822379104066776</c:v>
                </c:pt>
                <c:pt idx="10">
                  <c:v>2.9855421146724126</c:v>
                </c:pt>
                <c:pt idx="11">
                  <c:v>2.9880047672669008</c:v>
                </c:pt>
                <c:pt idx="12">
                  <c:v>2.9898887580984201</c:v>
                </c:pt>
                <c:pt idx="13">
                  <c:v>2.9913619234329758</c:v>
                </c:pt>
                <c:pt idx="14">
                  <c:v>2.9925354491675371</c:v>
                </c:pt>
                <c:pt idx="15">
                  <c:v>2.9934853370928671</c:v>
                </c:pt>
                <c:pt idx="16">
                  <c:v>2.9942649555386325</c:v>
                </c:pt>
                <c:pt idx="17">
                  <c:v>2.9949126651130697</c:v>
                </c:pt>
                <c:pt idx="18">
                  <c:v>2.9954566089615398</c:v>
                </c:pt>
                <c:pt idx="19">
                  <c:v>2.995917810736124</c:v>
                </c:pt>
                <c:pt idx="20">
                  <c:v>2.9963122302074296</c:v>
                </c:pt>
                <c:pt idx="21">
                  <c:v>2.9966521586893435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92-4D0F-B636-AF24A28E25FC}"/>
            </c:ext>
          </c:extLst>
        </c:ser>
        <c:ser>
          <c:idx val="2"/>
          <c:order val="2"/>
          <c:tx>
            <c:v>Ks=1.15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'IPD to Cam Separation_Ratio'!$BJ$67:$BJ$88</c:f>
              <c:numCache>
                <c:formatCode>0.00</c:formatCode>
                <c:ptCount val="22"/>
                <c:pt idx="0">
                  <c:v>72.776563808868545</c:v>
                </c:pt>
                <c:pt idx="1">
                  <c:v>37.568592028827496</c:v>
                </c:pt>
                <c:pt idx="2">
                  <c:v>23.498565675952097</c:v>
                </c:pt>
                <c:pt idx="3">
                  <c:v>16.858398767738279</c:v>
                </c:pt>
                <c:pt idx="4">
                  <c:v>13.091893064346849</c:v>
                </c:pt>
                <c:pt idx="5">
                  <c:v>10.684912400002718</c:v>
                </c:pt>
                <c:pt idx="6">
                  <c:v>9.0193224313816849</c:v>
                </c:pt>
                <c:pt idx="7">
                  <c:v>7.8001878841816987</c:v>
                </c:pt>
                <c:pt idx="8">
                  <c:v>6.8699923082142584</c:v>
                </c:pt>
                <c:pt idx="9">
                  <c:v>6.1372559492619869</c:v>
                </c:pt>
                <c:pt idx="10">
                  <c:v>5.5453173088620398</c:v>
                </c:pt>
                <c:pt idx="11">
                  <c:v>5.057248532559135</c:v>
                </c:pt>
                <c:pt idx="12">
                  <c:v>4.6479706913870329</c:v>
                </c:pt>
                <c:pt idx="13">
                  <c:v>4.299862820192069</c:v>
                </c:pt>
                <c:pt idx="14">
                  <c:v>4.0001857605131041</c:v>
                </c:pt>
                <c:pt idx="15">
                  <c:v>3.7395033629310719</c:v>
                </c:pt>
                <c:pt idx="16">
                  <c:v>3.5106784302672978</c:v>
                </c:pt>
                <c:pt idx="17">
                  <c:v>3.3082135338720349</c:v>
                </c:pt>
                <c:pt idx="18">
                  <c:v>3.1278061212861559</c:v>
                </c:pt>
                <c:pt idx="19">
                  <c:v>2.9660408899871178</c:v>
                </c:pt>
                <c:pt idx="20">
                  <c:v>2.8201724724484905</c:v>
                </c:pt>
                <c:pt idx="21">
                  <c:v>2.6879689656035737</c:v>
                </c:pt>
              </c:numCache>
            </c:numRef>
          </c:xVal>
          <c:yVal>
            <c:numRef>
              <c:f>'IPD to Cam Separation_Ratio'!$BS$67:$BS$88</c:f>
              <c:numCache>
                <c:formatCode>0.00</c:formatCode>
                <c:ptCount val="22"/>
                <c:pt idx="0">
                  <c:v>0.35800609532222305</c:v>
                </c:pt>
                <c:pt idx="1">
                  <c:v>2.2198475778179638</c:v>
                </c:pt>
                <c:pt idx="2">
                  <c:v>2.4844780194548477</c:v>
                </c:pt>
                <c:pt idx="3">
                  <c:v>2.4053937593030517</c:v>
                </c:pt>
                <c:pt idx="4">
                  <c:v>2.2595199045299097</c:v>
                </c:pt>
                <c:pt idx="5">
                  <c:v>2.1053661608114282</c:v>
                </c:pt>
                <c:pt idx="6">
                  <c:v>1.9582581201230997</c:v>
                </c:pt>
                <c:pt idx="7">
                  <c:v>1.8223083450395716</c:v>
                </c:pt>
                <c:pt idx="8">
                  <c:v>1.6981370967908038</c:v>
                </c:pt>
                <c:pt idx="9">
                  <c:v>1.5851870896978681</c:v>
                </c:pt>
                <c:pt idx="10">
                  <c:v>1.4825241430874225</c:v>
                </c:pt>
                <c:pt idx="11">
                  <c:v>1.3891381763644617</c:v>
                </c:pt>
                <c:pt idx="12">
                  <c:v>1.3040591227251497</c:v>
                </c:pt>
                <c:pt idx="13">
                  <c:v>1.2263987634221252</c:v>
                </c:pt>
                <c:pt idx="14">
                  <c:v>1.1553616069908834</c:v>
                </c:pt>
                <c:pt idx="15">
                  <c:v>1.0902427847560858</c:v>
                </c:pt>
                <c:pt idx="16">
                  <c:v>1.0304208152958516</c:v>
                </c:pt>
                <c:pt idx="17">
                  <c:v>0.97534875411264821</c:v>
                </c:pt>
                <c:pt idx="18">
                  <c:v>0.92454529689046439</c:v>
                </c:pt>
                <c:pt idx="19">
                  <c:v>0.87758650167051755</c:v>
                </c:pt>
                <c:pt idx="20">
                  <c:v>0.83409837031231504</c:v>
                </c:pt>
                <c:pt idx="21">
                  <c:v>0.79375033091004354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792-4D0F-B636-AF24A28E2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117000"/>
        <c:axId val="303119624"/>
      </c:scatterChart>
      <c:valAx>
        <c:axId val="303117000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Eccentricity [°]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0276612791822075"/>
              <c:y val="0.914616141732283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9624"/>
        <c:crosses val="autoZero"/>
        <c:crossBetween val="midCat"/>
        <c:majorUnit val="10"/>
      </c:valAx>
      <c:valAx>
        <c:axId val="303119624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Speed [m/s]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287194363862411E-3"/>
              <c:y val="0.311301528485409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7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424478519132477"/>
          <c:y val="0.10648094539653133"/>
          <c:w val="0.31663240779113139"/>
          <c:h val="0.2155103314291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Scr.</a:t>
            </a:r>
            <a:r>
              <a:rPr lang="en-US" sz="1400" b="1" baseline="0"/>
              <a:t>  and cam. conv.  dist. mismatch</a:t>
            </a:r>
            <a:endParaRPr lang="en-US" sz="1400" b="1"/>
          </a:p>
        </c:rich>
      </c:tx>
      <c:layout>
        <c:manualLayout>
          <c:xMode val="edge"/>
          <c:yMode val="edge"/>
          <c:x val="0.15905263157894736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02748998480453"/>
          <c:y val="0.10390259122021513"/>
          <c:w val="0.79377786987152921"/>
          <c:h val="0.71040669548659363"/>
        </c:manualLayout>
      </c:layout>
      <c:scatterChart>
        <c:scatterStyle val="lineMarker"/>
        <c:varyColors val="0"/>
        <c:ser>
          <c:idx val="0"/>
          <c:order val="0"/>
          <c:tx>
            <c:v>V=1.0m/s, Kd=0.75</c:v>
          </c:tx>
          <c:spPr>
            <a:ln>
              <a:solidFill>
                <a:schemeClr val="accent2"/>
              </a:solidFill>
            </a:ln>
          </c:spPr>
          <c:marker>
            <c:symbol val="diamond"/>
            <c:size val="7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'Scr Dist to Conv Dist Ratio'!$BI$11:$BI$32</c:f>
              <c:numCache>
                <c:formatCode>0.00</c:formatCode>
                <c:ptCount val="22"/>
                <c:pt idx="0">
                  <c:v>83.722701510402459</c:v>
                </c:pt>
                <c:pt idx="1">
                  <c:v>42.273689006093733</c:v>
                </c:pt>
                <c:pt idx="2">
                  <c:v>25.463345061871614</c:v>
                </c:pt>
                <c:pt idx="3">
                  <c:v>17.87869659584134</c:v>
                </c:pt>
                <c:pt idx="4">
                  <c:v>13.70696100407981</c:v>
                </c:pt>
                <c:pt idx="5">
                  <c:v>11.093723011557849</c:v>
                </c:pt>
                <c:pt idx="6">
                  <c:v>9.3099401749860249</c:v>
                </c:pt>
                <c:pt idx="7">
                  <c:v>8.0170930736553316</c:v>
                </c:pt>
                <c:pt idx="8">
                  <c:v>7.0379407631846789</c:v>
                </c:pt>
                <c:pt idx="9">
                  <c:v>6.2710774495011492</c:v>
                </c:pt>
                <c:pt idx="10">
                  <c:v>5.6544208226407022</c:v>
                </c:pt>
                <c:pt idx="11">
                  <c:v>5.1478848241362982</c:v>
                </c:pt>
                <c:pt idx="12">
                  <c:v>4.7244516971709061</c:v>
                </c:pt>
                <c:pt idx="13">
                  <c:v>4.3652577350279387</c:v>
                </c:pt>
                <c:pt idx="14">
                  <c:v>4.056737861294863</c:v>
                </c:pt>
                <c:pt idx="15">
                  <c:v>3.7888898778846567</c:v>
                </c:pt>
                <c:pt idx="16">
                  <c:v>3.5541782355321061</c:v>
                </c:pt>
                <c:pt idx="17">
                  <c:v>3.3468186417402137</c:v>
                </c:pt>
                <c:pt idx="18">
                  <c:v>3.1622977521393807</c:v>
                </c:pt>
                <c:pt idx="19">
                  <c:v>2.9970425802836758</c:v>
                </c:pt>
                <c:pt idx="20">
                  <c:v>2.8481879113878961</c:v>
                </c:pt>
                <c:pt idx="21">
                  <c:v>2.7134094450333066</c:v>
                </c:pt>
              </c:numCache>
            </c:numRef>
          </c:xVal>
          <c:yVal>
            <c:numRef>
              <c:f>'Scr Dist to Conv Dist Ratio'!$BR$11:$BR$32</c:f>
              <c:numCache>
                <c:formatCode>0.00</c:formatCode>
                <c:ptCount val="22"/>
                <c:pt idx="0">
                  <c:v>-8.3055103925139262E-2</c:v>
                </c:pt>
                <c:pt idx="1">
                  <c:v>-0.16043926257063301</c:v>
                </c:pt>
                <c:pt idx="2">
                  <c:v>-0.26978413020417147</c:v>
                </c:pt>
                <c:pt idx="3">
                  <c:v>-0.36261582829864025</c:v>
                </c:pt>
                <c:pt idx="4">
                  <c:v>-0.43930254075556174</c:v>
                </c:pt>
                <c:pt idx="5">
                  <c:v>-0.50305008693077191</c:v>
                </c:pt>
                <c:pt idx="6">
                  <c:v>-0.55654759717302937</c:v>
                </c:pt>
                <c:pt idx="7">
                  <c:v>-0.60186226166758949</c:v>
                </c:pt>
                <c:pt idx="8">
                  <c:v>-0.64057556644752545</c:v>
                </c:pt>
                <c:pt idx="9">
                  <c:v>-0.67390776712909606</c:v>
                </c:pt>
                <c:pt idx="10">
                  <c:v>-0.70281079641437927</c:v>
                </c:pt>
                <c:pt idx="11">
                  <c:v>-0.72803549035779014</c:v>
                </c:pt>
                <c:pt idx="12">
                  <c:v>-0.7501802746960351</c:v>
                </c:pt>
                <c:pt idx="13">
                  <c:v>-0.76972674635570115</c:v>
                </c:pt>
                <c:pt idx="14">
                  <c:v>-0.78706597108856968</c:v>
                </c:pt>
                <c:pt idx="15">
                  <c:v>-0.80251814376665287</c:v>
                </c:pt>
                <c:pt idx="16">
                  <c:v>-0.81634745027471922</c:v>
                </c:pt>
                <c:pt idx="17">
                  <c:v>-0.82877342045379443</c:v>
                </c:pt>
                <c:pt idx="18">
                  <c:v>-0.83997968624052177</c:v>
                </c:pt>
                <c:pt idx="19">
                  <c:v>-0.85012080048197269</c:v>
                </c:pt>
                <c:pt idx="20">
                  <c:v>-0.85932759170204598</c:v>
                </c:pt>
                <c:pt idx="21">
                  <c:v>-0.86771140313412154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2EA-4C14-A462-19E6572E7AAA}"/>
            </c:ext>
          </c:extLst>
        </c:ser>
        <c:ser>
          <c:idx val="4"/>
          <c:order val="1"/>
          <c:tx>
            <c:v>V=2.0m/s, Kd=0.75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7"/>
            <c:spPr>
              <a:noFill/>
            </c:spPr>
          </c:marker>
          <c:xVal>
            <c:numRef>
              <c:f>'Scr Dist to Conv Dist Ratio'!$BI$39:$BI$60</c:f>
              <c:numCache>
                <c:formatCode>0.00</c:formatCode>
                <c:ptCount val="22"/>
                <c:pt idx="0">
                  <c:v>78.140220879052023</c:v>
                </c:pt>
                <c:pt idx="1">
                  <c:v>39.805571092265197</c:v>
                </c:pt>
                <c:pt idx="2">
                  <c:v>24.443954780416536</c:v>
                </c:pt>
                <c:pt idx="3">
                  <c:v>17.354024636261322</c:v>
                </c:pt>
                <c:pt idx="4">
                  <c:v>13.392497753751098</c:v>
                </c:pt>
                <c:pt idx="5">
                  <c:v>10.885527054658738</c:v>
                </c:pt>
                <c:pt idx="6">
                  <c:v>9.1623470457217024</c:v>
                </c:pt>
                <c:pt idx="7">
                  <c:v>7.907162702958459</c:v>
                </c:pt>
                <c:pt idx="8">
                  <c:v>6.9529574681739348</c:v>
                </c:pt>
                <c:pt idx="9">
                  <c:v>6.2034479016918453</c:v>
                </c:pt>
                <c:pt idx="10">
                  <c:v>5.5993393365205577</c:v>
                </c:pt>
                <c:pt idx="11">
                  <c:v>5.1021652523581906</c:v>
                </c:pt>
                <c:pt idx="12">
                  <c:v>4.6858998395026958</c:v>
                </c:pt>
                <c:pt idx="13">
                  <c:v>4.3323139831884987</c:v>
                </c:pt>
                <c:pt idx="14">
                  <c:v>4.0282636664851452</c:v>
                </c:pt>
                <c:pt idx="15">
                  <c:v>3.7640348649057103</c:v>
                </c:pt>
                <c:pt idx="16">
                  <c:v>3.5322945838908879</c:v>
                </c:pt>
                <c:pt idx="17">
                  <c:v>3.3274042417265832</c:v>
                </c:pt>
                <c:pt idx="18">
                  <c:v>3.1449574646980238</c:v>
                </c:pt>
                <c:pt idx="19">
                  <c:v>2.9814612199822079</c:v>
                </c:pt>
                <c:pt idx="20">
                  <c:v>2.8341110163065366</c:v>
                </c:pt>
                <c:pt idx="21">
                  <c:v>2.7006293373952701</c:v>
                </c:pt>
              </c:numCache>
            </c:numRef>
          </c:xVal>
          <c:yVal>
            <c:numRef>
              <c:f>'Scr Dist to Conv Dist Ratio'!$BR$39:$BR$60</c:f>
              <c:numCache>
                <c:formatCode>0.00</c:formatCode>
                <c:ptCount val="22"/>
                <c:pt idx="0">
                  <c:v>-0.16741483055801698</c:v>
                </c:pt>
                <c:pt idx="1">
                  <c:v>-0.33218880917854632</c:v>
                </c:pt>
                <c:pt idx="2">
                  <c:v>-0.54965958935354164</c:v>
                </c:pt>
                <c:pt idx="3">
                  <c:v>-0.7335729382907008</c:v>
                </c:pt>
                <c:pt idx="4">
                  <c:v>-0.88551238147142275</c:v>
                </c:pt>
                <c:pt idx="5">
                  <c:v>-1.0118726052583993</c:v>
                </c:pt>
                <c:pt idx="6">
                  <c:v>-1.1179654489547364</c:v>
                </c:pt>
                <c:pt idx="7">
                  <c:v>-1.2078703033118288</c:v>
                </c:pt>
                <c:pt idx="8">
                  <c:v>-1.2847089494037789</c:v>
                </c:pt>
                <c:pt idx="9">
                  <c:v>-1.3508913703057868</c:v>
                </c:pt>
                <c:pt idx="10">
                  <c:v>-1.4082986535712916</c:v>
                </c:pt>
                <c:pt idx="11">
                  <c:v>-1.4584152922208116</c:v>
                </c:pt>
                <c:pt idx="12">
                  <c:v>-1.5024250322574062</c:v>
                </c:pt>
                <c:pt idx="13">
                  <c:v>-1.5412809581217957</c:v>
                </c:pt>
                <c:pt idx="14">
                  <c:v>-1.5757573209525333</c:v>
                </c:pt>
                <c:pt idx="15">
                  <c:v>-1.606488307349565</c:v>
                </c:pt>
                <c:pt idx="16">
                  <c:v>-1.6339973615698167</c:v>
                </c:pt>
                <c:pt idx="17">
                  <c:v>-1.6587195958281953</c:v>
                </c:pt>
                <c:pt idx="18">
                  <c:v>-1.681019086635489</c:v>
                </c:pt>
                <c:pt idx="19">
                  <c:v>-1.7012023470824733</c:v>
                </c:pt>
                <c:pt idx="20">
                  <c:v>-1.7195289108587453</c:v>
                </c:pt>
                <c:pt idx="21">
                  <c:v>-1.7362197141715363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2EA-4C14-A462-19E6572E7AAA}"/>
            </c:ext>
          </c:extLst>
        </c:ser>
        <c:ser>
          <c:idx val="1"/>
          <c:order val="2"/>
          <c:tx>
            <c:v>V=3.0m/s, Kd=0.75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'Scr Dist to Conv Dist Ratio'!$BI$67:$BI$88</c:f>
              <c:numCache>
                <c:formatCode>0.00</c:formatCode>
                <c:ptCount val="22"/>
                <c:pt idx="0">
                  <c:v>72.776563808868545</c:v>
                </c:pt>
                <c:pt idx="1">
                  <c:v>37.568592028827496</c:v>
                </c:pt>
                <c:pt idx="2">
                  <c:v>23.498565675952097</c:v>
                </c:pt>
                <c:pt idx="3">
                  <c:v>16.858398767738279</c:v>
                </c:pt>
                <c:pt idx="4">
                  <c:v>13.091893064346847</c:v>
                </c:pt>
                <c:pt idx="5">
                  <c:v>10.684912400002718</c:v>
                </c:pt>
                <c:pt idx="6">
                  <c:v>9.0193224313816813</c:v>
                </c:pt>
                <c:pt idx="7">
                  <c:v>7.8001878841816961</c:v>
                </c:pt>
                <c:pt idx="8">
                  <c:v>6.8699923082142789</c:v>
                </c:pt>
                <c:pt idx="9">
                  <c:v>6.1372559492619985</c:v>
                </c:pt>
                <c:pt idx="10">
                  <c:v>5.5453173088620247</c:v>
                </c:pt>
                <c:pt idx="11">
                  <c:v>5.0572485325591288</c:v>
                </c:pt>
                <c:pt idx="12">
                  <c:v>4.6479706913870302</c:v>
                </c:pt>
                <c:pt idx="13">
                  <c:v>4.2998628201920894</c:v>
                </c:pt>
                <c:pt idx="14">
                  <c:v>4.0001857605131192</c:v>
                </c:pt>
                <c:pt idx="15">
                  <c:v>3.7395033629310888</c:v>
                </c:pt>
                <c:pt idx="16">
                  <c:v>3.5106784302672907</c:v>
                </c:pt>
                <c:pt idx="17">
                  <c:v>3.3082135338720491</c:v>
                </c:pt>
                <c:pt idx="18">
                  <c:v>3.1278061212861701</c:v>
                </c:pt>
                <c:pt idx="19">
                  <c:v>2.9660408899871129</c:v>
                </c:pt>
                <c:pt idx="20">
                  <c:v>2.8201724724484905</c:v>
                </c:pt>
                <c:pt idx="21">
                  <c:v>2.6879689656035737</c:v>
                </c:pt>
              </c:numCache>
            </c:numRef>
          </c:xVal>
          <c:yVal>
            <c:numRef>
              <c:f>'Scr Dist to Conv Dist Ratio'!$BR$67:$BR$88</c:f>
              <c:numCache>
                <c:formatCode>0.00</c:formatCode>
                <c:ptCount val="22"/>
                <c:pt idx="0">
                  <c:v>-0.25532376823820702</c:v>
                </c:pt>
                <c:pt idx="1">
                  <c:v>-0.51527012836470432</c:v>
                </c:pt>
                <c:pt idx="2">
                  <c:v>-0.83944280705124052</c:v>
                </c:pt>
                <c:pt idx="3">
                  <c:v>-1.1127127637900447</c:v>
                </c:pt>
                <c:pt idx="4">
                  <c:v>-1.3385036948478302</c:v>
                </c:pt>
                <c:pt idx="5">
                  <c:v>-1.5263678919570145</c:v>
                </c:pt>
                <c:pt idx="6">
                  <c:v>-1.6841738898359893</c:v>
                </c:pt>
                <c:pt idx="7">
                  <c:v>-1.8179597620629373</c:v>
                </c:pt>
                <c:pt idx="8">
                  <c:v>-1.9323476099137959</c:v>
                </c:pt>
                <c:pt idx="9">
                  <c:v>-2.0309075092228035</c:v>
                </c:pt>
                <c:pt idx="10">
                  <c:v>-2.1164275693948742</c:v>
                </c:pt>
                <c:pt idx="11">
                  <c:v>-2.1911092286460221</c:v>
                </c:pt>
                <c:pt idx="12">
                  <c:v>-2.2567087898271243</c:v>
                </c:pt>
                <c:pt idx="13">
                  <c:v>-2.3146409687210401</c:v>
                </c:pt>
                <c:pt idx="14">
                  <c:v>-2.3660555111359294</c:v>
                </c:pt>
                <c:pt idx="15">
                  <c:v>-2.4118945358492461</c:v>
                </c:pt>
                <c:pt idx="16">
                  <c:v>-2.4529359278338703</c:v>
                </c:pt>
                <c:pt idx="17">
                  <c:v>-2.4898265190779867</c:v>
                </c:pt>
                <c:pt idx="18">
                  <c:v>-2.5231077094646981</c:v>
                </c:pt>
                <c:pt idx="19">
                  <c:v>-2.5532354317420314</c:v>
                </c:pt>
                <c:pt idx="21">
                  <c:v>-2.9966521586893435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2EA-4C14-A462-19E6572E7AAA}"/>
            </c:ext>
          </c:extLst>
        </c:ser>
        <c:ser>
          <c:idx val="3"/>
          <c:order val="3"/>
          <c:tx>
            <c:v>V=1.0m/s, Kd=1.50</c:v>
          </c:tx>
          <c:marker>
            <c:symbol val="diamond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'Scr Dist to Conv Dist Ratio'!$BI$11:$BI$32</c:f>
              <c:numCache>
                <c:formatCode>0.00</c:formatCode>
                <c:ptCount val="22"/>
                <c:pt idx="0">
                  <c:v>83.722701510402459</c:v>
                </c:pt>
                <c:pt idx="1">
                  <c:v>42.273689006093733</c:v>
                </c:pt>
                <c:pt idx="2">
                  <c:v>25.463345061871614</c:v>
                </c:pt>
                <c:pt idx="3">
                  <c:v>17.87869659584134</c:v>
                </c:pt>
                <c:pt idx="4">
                  <c:v>13.70696100407981</c:v>
                </c:pt>
                <c:pt idx="5">
                  <c:v>11.093723011557849</c:v>
                </c:pt>
                <c:pt idx="6">
                  <c:v>9.3099401749860249</c:v>
                </c:pt>
                <c:pt idx="7">
                  <c:v>8.0170930736553316</c:v>
                </c:pt>
                <c:pt idx="8">
                  <c:v>7.0379407631846789</c:v>
                </c:pt>
                <c:pt idx="9">
                  <c:v>6.2710774495011492</c:v>
                </c:pt>
                <c:pt idx="10">
                  <c:v>5.6544208226407022</c:v>
                </c:pt>
                <c:pt idx="11">
                  <c:v>5.1478848241362982</c:v>
                </c:pt>
                <c:pt idx="12">
                  <c:v>4.7244516971709061</c:v>
                </c:pt>
                <c:pt idx="13">
                  <c:v>4.3652577350279387</c:v>
                </c:pt>
                <c:pt idx="14">
                  <c:v>4.056737861294863</c:v>
                </c:pt>
                <c:pt idx="15">
                  <c:v>3.7888898778846567</c:v>
                </c:pt>
                <c:pt idx="16">
                  <c:v>3.5541782355321061</c:v>
                </c:pt>
                <c:pt idx="17">
                  <c:v>3.3468186417402137</c:v>
                </c:pt>
                <c:pt idx="18">
                  <c:v>3.1622977521393807</c:v>
                </c:pt>
                <c:pt idx="19">
                  <c:v>2.9970425802836758</c:v>
                </c:pt>
                <c:pt idx="20">
                  <c:v>2.8481879113878961</c:v>
                </c:pt>
                <c:pt idx="21">
                  <c:v>2.7134094450333066</c:v>
                </c:pt>
              </c:numCache>
            </c:numRef>
          </c:xVal>
          <c:yVal>
            <c:numRef>
              <c:f>'Scr Dist to Conv Dist Ratio'!$BS$11:$BS$32</c:f>
              <c:numCache>
                <c:formatCode>0.00</c:formatCode>
                <c:ptCount val="22"/>
                <c:pt idx="0">
                  <c:v>0.17118837388516717</c:v>
                </c:pt>
                <c:pt idx="1">
                  <c:v>0.50885361444775956</c:v>
                </c:pt>
                <c:pt idx="2">
                  <c:v>1.3439560274689066</c:v>
                </c:pt>
                <c:pt idx="3">
                  <c:v>3.1966317929349852</c:v>
                </c:pt>
                <c:pt idx="4">
                  <c:v>8.6051360862127524</c:v>
                </c:pt>
                <c:pt idx="5">
                  <c:v>39.552184084582976</c:v>
                </c:pt>
                <c:pt idx="6">
                  <c:v>-182479228.84340677</c:v>
                </c:pt>
                <c:pt idx="7">
                  <c:v>-34.159064505301231</c:v>
                </c:pt>
                <c:pt idx="8">
                  <c:v>-9.6745342598971718</c:v>
                </c:pt>
                <c:pt idx="9">
                  <c:v>-4.9123594485577016</c:v>
                </c:pt>
                <c:pt idx="10">
                  <c:v>-3.2156463647005218</c:v>
                </c:pt>
                <c:pt idx="11">
                  <c:v>-2.4231561252710776</c:v>
                </c:pt>
                <c:pt idx="12">
                  <c:v>-1.9903691794670486</c:v>
                </c:pt>
                <c:pt idx="13">
                  <c:v>-1.7285295931109523</c:v>
                </c:pt>
                <c:pt idx="14">
                  <c:v>-1.558204026136778</c:v>
                </c:pt>
                <c:pt idx="15">
                  <c:v>-1.441250208305469</c:v>
                </c:pt>
                <c:pt idx="16">
                  <c:v>-1.3575046283218661</c:v>
                </c:pt>
                <c:pt idx="17">
                  <c:v>-1.2954961114184904</c:v>
                </c:pt>
                <c:pt idx="18">
                  <c:v>-1.2483089349559684</c:v>
                </c:pt>
                <c:pt idx="19">
                  <c:v>-1.2115729755963756</c:v>
                </c:pt>
                <c:pt idx="20">
                  <c:v>-1.1824170425126113</c:v>
                </c:pt>
                <c:pt idx="21">
                  <c:v>-1.1588918677173865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2EA-4C14-A462-19E6572E7AAA}"/>
            </c:ext>
          </c:extLst>
        </c:ser>
        <c:ser>
          <c:idx val="5"/>
          <c:order val="4"/>
          <c:tx>
            <c:v>V=2.0m/s, Kd=1.50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'Scr Dist to Conv Dist Ratio'!$BI$39:$BI$60</c:f>
              <c:numCache>
                <c:formatCode>0.00</c:formatCode>
                <c:ptCount val="22"/>
                <c:pt idx="0">
                  <c:v>78.140220879052023</c:v>
                </c:pt>
                <c:pt idx="1">
                  <c:v>39.805571092265197</c:v>
                </c:pt>
                <c:pt idx="2">
                  <c:v>24.443954780416536</c:v>
                </c:pt>
                <c:pt idx="3">
                  <c:v>17.354024636261322</c:v>
                </c:pt>
                <c:pt idx="4">
                  <c:v>13.392497753751098</c:v>
                </c:pt>
                <c:pt idx="5">
                  <c:v>10.885527054658738</c:v>
                </c:pt>
                <c:pt idx="6">
                  <c:v>9.1623470457217024</c:v>
                </c:pt>
                <c:pt idx="7">
                  <c:v>7.907162702958459</c:v>
                </c:pt>
                <c:pt idx="8">
                  <c:v>6.9529574681739348</c:v>
                </c:pt>
                <c:pt idx="9">
                  <c:v>6.2034479016918453</c:v>
                </c:pt>
                <c:pt idx="10">
                  <c:v>5.5993393365205577</c:v>
                </c:pt>
                <c:pt idx="11">
                  <c:v>5.1021652523581906</c:v>
                </c:pt>
                <c:pt idx="12">
                  <c:v>4.6858998395026958</c:v>
                </c:pt>
                <c:pt idx="13">
                  <c:v>4.3323139831884987</c:v>
                </c:pt>
                <c:pt idx="14">
                  <c:v>4.0282636664851452</c:v>
                </c:pt>
                <c:pt idx="15">
                  <c:v>3.7640348649057103</c:v>
                </c:pt>
                <c:pt idx="16">
                  <c:v>3.5322945838908879</c:v>
                </c:pt>
                <c:pt idx="17">
                  <c:v>3.3274042417265832</c:v>
                </c:pt>
                <c:pt idx="18">
                  <c:v>3.1449574646980238</c:v>
                </c:pt>
                <c:pt idx="19">
                  <c:v>2.9814612199822079</c:v>
                </c:pt>
                <c:pt idx="20">
                  <c:v>2.8341110163065366</c:v>
                </c:pt>
                <c:pt idx="21">
                  <c:v>2.7006293373952701</c:v>
                </c:pt>
              </c:numCache>
            </c:numRef>
          </c:xVal>
          <c:yVal>
            <c:numRef>
              <c:f>'Scr Dist to Conv Dist Ratio'!$BS$39:$BS$60</c:f>
              <c:numCache>
                <c:formatCode>0.00</c:formatCode>
                <c:ptCount val="22"/>
                <c:pt idx="0">
                  <c:v>0.35391010508009746</c:v>
                </c:pt>
                <c:pt idx="1">
                  <c:v>1.0766977132071376</c:v>
                </c:pt>
                <c:pt idx="2">
                  <c:v>2.8105554503473984</c:v>
                </c:pt>
                <c:pt idx="3">
                  <c:v>6.6927768022938317</c:v>
                </c:pt>
                <c:pt idx="4">
                  <c:v>18.277375497287025</c:v>
                </c:pt>
                <c:pt idx="5">
                  <c:v>89.24228398707767</c:v>
                </c:pt>
                <c:pt idx="6">
                  <c:v>-182481054.64649719</c:v>
                </c:pt>
                <c:pt idx="7">
                  <c:v>-62.788881067093897</c:v>
                </c:pt>
                <c:pt idx="8">
                  <c:v>-18.559463281169375</c:v>
                </c:pt>
                <c:pt idx="9">
                  <c:v>-9.5797042725592263</c:v>
                </c:pt>
                <c:pt idx="10">
                  <c:v>-6.3255107616537209</c:v>
                </c:pt>
                <c:pt idx="11">
                  <c:v>-4.7914078228414425</c:v>
                </c:pt>
                <c:pt idx="12">
                  <c:v>-3.9486822575740277</c:v>
                </c:pt>
                <c:pt idx="13">
                  <c:v>-3.4367484048705776</c:v>
                </c:pt>
                <c:pt idx="14">
                  <c:v>-3.1027412745187455</c:v>
                </c:pt>
                <c:pt idx="15">
                  <c:v>-2.8728702267466311</c:v>
                </c:pt>
                <c:pt idx="16">
                  <c:v>-2.7079712239634901</c:v>
                </c:pt>
                <c:pt idx="17">
                  <c:v>-2.5856941097447539</c:v>
                </c:pt>
                <c:pt idx="18">
                  <c:v>-2.4925306621210019</c:v>
                </c:pt>
                <c:pt idx="19">
                  <c:v>-2.4199272637587299</c:v>
                </c:pt>
                <c:pt idx="20">
                  <c:v>-2.3622544304401671</c:v>
                </c:pt>
                <c:pt idx="21">
                  <c:v>-2.3156846521295193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2EA-4C14-A462-19E6572E7AAA}"/>
            </c:ext>
          </c:extLst>
        </c:ser>
        <c:ser>
          <c:idx val="2"/>
          <c:order val="5"/>
          <c:tx>
            <c:v>V=3.0m/s, Kd=1.50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'Scr Dist to Conv Dist Ratio'!$BI$67:$BI$88</c:f>
              <c:numCache>
                <c:formatCode>0.00</c:formatCode>
                <c:ptCount val="22"/>
                <c:pt idx="0">
                  <c:v>72.776563808868545</c:v>
                </c:pt>
                <c:pt idx="1">
                  <c:v>37.568592028827496</c:v>
                </c:pt>
                <c:pt idx="2">
                  <c:v>23.498565675952097</c:v>
                </c:pt>
                <c:pt idx="3">
                  <c:v>16.858398767738279</c:v>
                </c:pt>
                <c:pt idx="4">
                  <c:v>13.091893064346847</c:v>
                </c:pt>
                <c:pt idx="5">
                  <c:v>10.684912400002718</c:v>
                </c:pt>
                <c:pt idx="6">
                  <c:v>9.0193224313816813</c:v>
                </c:pt>
                <c:pt idx="7">
                  <c:v>7.8001878841816961</c:v>
                </c:pt>
                <c:pt idx="8">
                  <c:v>6.8699923082142789</c:v>
                </c:pt>
                <c:pt idx="9">
                  <c:v>6.1372559492619985</c:v>
                </c:pt>
                <c:pt idx="10">
                  <c:v>5.5453173088620247</c:v>
                </c:pt>
                <c:pt idx="11">
                  <c:v>5.0572485325591288</c:v>
                </c:pt>
                <c:pt idx="12">
                  <c:v>4.6479706913870302</c:v>
                </c:pt>
                <c:pt idx="13">
                  <c:v>4.2998628201920894</c:v>
                </c:pt>
                <c:pt idx="14">
                  <c:v>4.0001857605131192</c:v>
                </c:pt>
                <c:pt idx="15">
                  <c:v>3.7395033629310888</c:v>
                </c:pt>
                <c:pt idx="16">
                  <c:v>3.5106784302672907</c:v>
                </c:pt>
                <c:pt idx="17">
                  <c:v>3.3082135338720491</c:v>
                </c:pt>
                <c:pt idx="18">
                  <c:v>3.1278061212861701</c:v>
                </c:pt>
                <c:pt idx="19">
                  <c:v>2.9660408899871129</c:v>
                </c:pt>
                <c:pt idx="20">
                  <c:v>2.8201724724484905</c:v>
                </c:pt>
                <c:pt idx="21">
                  <c:v>2.6879689656035737</c:v>
                </c:pt>
              </c:numCache>
            </c:numRef>
          </c:xVal>
          <c:yVal>
            <c:numRef>
              <c:f>'Scr Dist to Conv Dist Ratio'!$BS$67:$BS$88</c:f>
              <c:numCache>
                <c:formatCode>0.00</c:formatCode>
                <c:ptCount val="22"/>
                <c:pt idx="0">
                  <c:v>0.55369810684761545</c:v>
                </c:pt>
                <c:pt idx="1">
                  <c:v>1.7080803873631156</c:v>
                </c:pt>
                <c:pt idx="2">
                  <c:v>4.4098510688060388</c:v>
                </c:pt>
                <c:pt idx="3">
                  <c:v>10.521742541701382</c:v>
                </c:pt>
                <c:pt idx="4">
                  <c:v>29.205043058199355</c:v>
                </c:pt>
                <c:pt idx="5">
                  <c:v>153.41513157097515</c:v>
                </c:pt>
                <c:pt idx="6">
                  <c:v>-18247075.605214138</c:v>
                </c:pt>
                <c:pt idx="7">
                  <c:v>-87.165532153253324</c:v>
                </c:pt>
                <c:pt idx="8">
                  <c:v>-26.757813589363408</c:v>
                </c:pt>
                <c:pt idx="9">
                  <c:v>-14.024323779008068</c:v>
                </c:pt>
                <c:pt idx="10">
                  <c:v>-9.3369810930467345</c:v>
                </c:pt>
                <c:pt idx="11">
                  <c:v>-7.1078672310919622</c:v>
                </c:pt>
                <c:pt idx="12">
                  <c:v>-5.8764683117153282</c:v>
                </c:pt>
                <c:pt idx="13">
                  <c:v>-5.1254927610672318</c:v>
                </c:pt>
                <c:pt idx="14">
                  <c:v>-4.6341068000272934</c:v>
                </c:pt>
                <c:pt idx="15">
                  <c:v>-4.2951714375432637</c:v>
                </c:pt>
                <c:pt idx="16">
                  <c:v>-4.0516052897283927</c:v>
                </c:pt>
                <c:pt idx="17">
                  <c:v>-3.8707350198130719</c:v>
                </c:pt>
                <c:pt idx="18">
                  <c:v>-3.7327651384095617</c:v>
                </c:pt>
                <c:pt idx="19">
                  <c:v>-3.6251356672457469</c:v>
                </c:pt>
                <c:pt idx="20">
                  <c:v>-3.539566434820749</c:v>
                </c:pt>
                <c:pt idx="21">
                  <c:v>-3.4704196291349731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2EA-4C14-A462-19E6572E7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117000"/>
        <c:axId val="303119624"/>
      </c:scatterChart>
      <c:valAx>
        <c:axId val="303117000"/>
        <c:scaling>
          <c:orientation val="maxMin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Eccentricity [°]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0276612791822075"/>
              <c:y val="0.914616141732283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9624"/>
        <c:crosses val="autoZero"/>
        <c:crossBetween val="midCat"/>
        <c:majorUnit val="10"/>
      </c:valAx>
      <c:valAx>
        <c:axId val="303119624"/>
        <c:scaling>
          <c:orientation val="minMax"/>
          <c:max val="6"/>
          <c:min val="-6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Speed [m/s]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287194363862411E-3"/>
              <c:y val="0.3113015284854099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7000"/>
        <c:crosses val="autoZero"/>
        <c:crossBetween val="midCat"/>
        <c:majorUnit val="2"/>
      </c:valAx>
    </c:plotArea>
    <c:legend>
      <c:legendPos val="r"/>
      <c:layout>
        <c:manualLayout>
          <c:xMode val="edge"/>
          <c:yMode val="edge"/>
          <c:x val="0.16899708160945134"/>
          <c:y val="0.42969255118697197"/>
          <c:w val="0.48776300511972809"/>
          <c:h val="0.386495177261588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Optic Flow Distortion when V=1.0m/s</a:t>
            </a:r>
          </a:p>
        </c:rich>
      </c:tx>
      <c:layout>
        <c:manualLayout>
          <c:xMode val="edge"/>
          <c:yMode val="edge"/>
          <c:x val="0.1590526315789473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2748998480453"/>
          <c:y val="0.10390259122021513"/>
          <c:w val="0.79377786987152921"/>
          <c:h val="0.71040669548659363"/>
        </c:manualLayout>
      </c:layout>
      <c:scatterChart>
        <c:scatterStyle val="lineMarker"/>
        <c:varyColors val="0"/>
        <c:ser>
          <c:idx val="1"/>
          <c:order val="0"/>
          <c:tx>
            <c:v>Ks=0.85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'IPD to Cam Separation_Ratio'!$BJ$11:$BJ$32</c:f>
              <c:numCache>
                <c:formatCode>0.00</c:formatCode>
                <c:ptCount val="22"/>
                <c:pt idx="0">
                  <c:v>83.722701510402459</c:v>
                </c:pt>
                <c:pt idx="1">
                  <c:v>42.27368900609374</c:v>
                </c:pt>
                <c:pt idx="2">
                  <c:v>25.46334506187161</c:v>
                </c:pt>
                <c:pt idx="3">
                  <c:v>17.87869659584134</c:v>
                </c:pt>
                <c:pt idx="4">
                  <c:v>13.70696100407981</c:v>
                </c:pt>
                <c:pt idx="5">
                  <c:v>11.093723011557849</c:v>
                </c:pt>
                <c:pt idx="6">
                  <c:v>9.3099401749860373</c:v>
                </c:pt>
                <c:pt idx="7">
                  <c:v>8.0170930736553299</c:v>
                </c:pt>
                <c:pt idx="8">
                  <c:v>7.03794076318467</c:v>
                </c:pt>
                <c:pt idx="9">
                  <c:v>6.2710774495011465</c:v>
                </c:pt>
                <c:pt idx="10">
                  <c:v>5.6544208226407005</c:v>
                </c:pt>
                <c:pt idx="11">
                  <c:v>5.1478848241363027</c:v>
                </c:pt>
                <c:pt idx="12">
                  <c:v>4.7244516971708865</c:v>
                </c:pt>
                <c:pt idx="13">
                  <c:v>4.3652577350279334</c:v>
                </c:pt>
                <c:pt idx="14">
                  <c:v>4.0567378612948799</c:v>
                </c:pt>
                <c:pt idx="15">
                  <c:v>3.7888898778846496</c:v>
                </c:pt>
                <c:pt idx="16">
                  <c:v>3.5541782355320861</c:v>
                </c:pt>
                <c:pt idx="17">
                  <c:v>3.3468186417402097</c:v>
                </c:pt>
                <c:pt idx="18">
                  <c:v>3.1622977521393887</c:v>
                </c:pt>
                <c:pt idx="19">
                  <c:v>2.9970425802836851</c:v>
                </c:pt>
                <c:pt idx="20">
                  <c:v>2.8481879113878947</c:v>
                </c:pt>
                <c:pt idx="21">
                  <c:v>2.7134094450333279</c:v>
                </c:pt>
              </c:numCache>
            </c:numRef>
          </c:xVal>
          <c:yVal>
            <c:numRef>
              <c:f>'IPD to Cam Separation_Ratio'!$BU$11:$BU$32</c:f>
              <c:numCache>
                <c:formatCode>0.00</c:formatCode>
                <c:ptCount val="22"/>
                <c:pt idx="0">
                  <c:v>3.4067040066347865E-2</c:v>
                </c:pt>
                <c:pt idx="1">
                  <c:v>-5.8266644421256508E-3</c:v>
                </c:pt>
                <c:pt idx="2">
                  <c:v>7.2792611561149911E-2</c:v>
                </c:pt>
                <c:pt idx="3">
                  <c:v>0.19273961508759374</c:v>
                </c:pt>
                <c:pt idx="4">
                  <c:v>0.34268698783929352</c:v>
                </c:pt>
                <c:pt idx="5">
                  <c:v>0.52609968202603774</c:v>
                </c:pt>
                <c:pt idx="6">
                  <c:v>0.75141802267667757</c:v>
                </c:pt>
                <c:pt idx="7">
                  <c:v>1.0314841651359608</c:v>
                </c:pt>
                <c:pt idx="8">
                  <c:v>1.3850949296448611</c:v>
                </c:pt>
                <c:pt idx="9">
                  <c:v>1.8401635959671481</c:v>
                </c:pt>
                <c:pt idx="10">
                  <c:v>2.4393837291188447</c:v>
                </c:pt>
                <c:pt idx="11">
                  <c:v>3.2506171387427507</c:v>
                </c:pt>
                <c:pt idx="12">
                  <c:v>4.3869890293678893</c:v>
                </c:pt>
                <c:pt idx="13">
                  <c:v>6.0485759137575279</c:v>
                </c:pt>
                <c:pt idx="14">
                  <c:v>8.6169015719823605</c:v>
                </c:pt>
                <c:pt idx="15">
                  <c:v>12.895221427190311</c:v>
                </c:pt>
                <c:pt idx="16">
                  <c:v>20.822392263374994</c:v>
                </c:pt>
                <c:pt idx="17">
                  <c:v>38.129540227118426</c:v>
                </c:pt>
                <c:pt idx="18">
                  <c:v>88.58568878525557</c:v>
                </c:pt>
                <c:pt idx="19">
                  <c:v>377.24991373063028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09-4B94-82D6-AF0A4AC5AA3D}"/>
            </c:ext>
          </c:extLst>
        </c:ser>
        <c:ser>
          <c:idx val="2"/>
          <c:order val="1"/>
          <c:tx>
            <c:v>Ks=1.15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'IPD to Cam Separation_Ratio'!$BJ$11:$BJ$32</c:f>
              <c:numCache>
                <c:formatCode>0.00</c:formatCode>
                <c:ptCount val="22"/>
                <c:pt idx="0">
                  <c:v>83.722701510402459</c:v>
                </c:pt>
                <c:pt idx="1">
                  <c:v>42.27368900609374</c:v>
                </c:pt>
                <c:pt idx="2">
                  <c:v>25.46334506187161</c:v>
                </c:pt>
                <c:pt idx="3">
                  <c:v>17.87869659584134</c:v>
                </c:pt>
                <c:pt idx="4">
                  <c:v>13.70696100407981</c:v>
                </c:pt>
                <c:pt idx="5">
                  <c:v>11.093723011557849</c:v>
                </c:pt>
                <c:pt idx="6">
                  <c:v>9.3099401749860373</c:v>
                </c:pt>
                <c:pt idx="7">
                  <c:v>8.0170930736553299</c:v>
                </c:pt>
                <c:pt idx="8">
                  <c:v>7.03794076318467</c:v>
                </c:pt>
                <c:pt idx="9">
                  <c:v>6.2710774495011465</c:v>
                </c:pt>
                <c:pt idx="10">
                  <c:v>5.6544208226407005</c:v>
                </c:pt>
                <c:pt idx="11">
                  <c:v>5.1478848241363027</c:v>
                </c:pt>
                <c:pt idx="12">
                  <c:v>4.7244516971708865</c:v>
                </c:pt>
                <c:pt idx="13">
                  <c:v>4.3652577350279334</c:v>
                </c:pt>
                <c:pt idx="14">
                  <c:v>4.0567378612948799</c:v>
                </c:pt>
                <c:pt idx="15">
                  <c:v>3.7888898778846496</c:v>
                </c:pt>
                <c:pt idx="16">
                  <c:v>3.5541782355320861</c:v>
                </c:pt>
                <c:pt idx="17">
                  <c:v>3.3468186417402097</c:v>
                </c:pt>
                <c:pt idx="18">
                  <c:v>3.1622977521393887</c:v>
                </c:pt>
                <c:pt idx="19">
                  <c:v>2.9970425802836851</c:v>
                </c:pt>
                <c:pt idx="20">
                  <c:v>2.8481879113878947</c:v>
                </c:pt>
                <c:pt idx="21">
                  <c:v>2.7134094450333279</c:v>
                </c:pt>
              </c:numCache>
            </c:numRef>
          </c:xVal>
          <c:yVal>
            <c:numRef>
              <c:f>'IPD to Cam Separation_Ratio'!$BV$11:$BV$32</c:f>
              <c:numCache>
                <c:formatCode>0.00</c:formatCode>
                <c:ptCount val="22"/>
                <c:pt idx="0">
                  <c:v>-4.9996843272295255E-2</c:v>
                </c:pt>
                <c:pt idx="1">
                  <c:v>-8.578285554483589E-3</c:v>
                </c:pt>
                <c:pt idx="2">
                  <c:v>-7.0889671640674834E-2</c:v>
                </c:pt>
                <c:pt idx="3">
                  <c:v>-0.14412829623807966</c:v>
                </c:pt>
                <c:pt idx="4">
                  <c:v>-0.21252447889092529</c:v>
                </c:pt>
                <c:pt idx="5">
                  <c:v>-0.27409632125219296</c:v>
                </c:pt>
                <c:pt idx="6">
                  <c:v>-0.32912665157653898</c:v>
                </c:pt>
                <c:pt idx="7">
                  <c:v>-0.37831208898126967</c:v>
                </c:pt>
                <c:pt idx="8">
                  <c:v>-0.42237284622600235</c:v>
                </c:pt>
                <c:pt idx="9">
                  <c:v>-0.46196102588867305</c:v>
                </c:pt>
                <c:pt idx="10">
                  <c:v>-0.49764424778421024</c:v>
                </c:pt>
                <c:pt idx="11">
                  <c:v>-0.52991013004922038</c:v>
                </c:pt>
                <c:pt idx="12">
                  <c:v>-0.55917607078875164</c:v>
                </c:pt>
                <c:pt idx="13">
                  <c:v>-0.58579952005809233</c:v>
                </c:pt>
                <c:pt idx="14">
                  <c:v>-0.61008728084635422</c:v>
                </c:pt>
                <c:pt idx="15">
                  <c:v>-0.63230349802868346</c:v>
                </c:pt>
                <c:pt idx="16">
                  <c:v>-0.65267637298243031</c:v>
                </c:pt>
                <c:pt idx="17">
                  <c:v>-0.67140375745788461</c:v>
                </c:pt>
                <c:pt idx="18">
                  <c:v>-0.68865780082854045</c:v>
                </c:pt>
                <c:pt idx="19">
                  <c:v>-0.70458881206366897</c:v>
                </c:pt>
                <c:pt idx="20">
                  <c:v>-0.71932847530995048</c:v>
                </c:pt>
                <c:pt idx="21">
                  <c:v>-0.73299253478470661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C09-4B94-82D6-AF0A4AC5A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117000"/>
        <c:axId val="303119624"/>
      </c:scatterChart>
      <c:valAx>
        <c:axId val="303117000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Eccentricity [°]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0276612791822075"/>
              <c:y val="0.914616141732283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9624"/>
        <c:crosses val="autoZero"/>
        <c:crossBetween val="midCat"/>
        <c:majorUnit val="10"/>
      </c:valAx>
      <c:valAx>
        <c:axId val="303119624"/>
        <c:scaling>
          <c:orientation val="minMax"/>
          <c:max val="3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Speed [m/s]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287194363862411E-3"/>
              <c:y val="0.311301528485409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7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424478519132477"/>
          <c:y val="0.10648094539653133"/>
          <c:w val="0.31663240779113139"/>
          <c:h val="0.14198091966445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Optic Flow Distortion when V=2.0m/s</a:t>
            </a:r>
          </a:p>
        </c:rich>
      </c:tx>
      <c:layout>
        <c:manualLayout>
          <c:xMode val="edge"/>
          <c:yMode val="edge"/>
          <c:x val="0.1590526315789473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2748998480453"/>
          <c:y val="0.10390259122021513"/>
          <c:w val="0.79377786987152921"/>
          <c:h val="0.71040669548659363"/>
        </c:manualLayout>
      </c:layout>
      <c:scatterChart>
        <c:scatterStyle val="lineMarker"/>
        <c:varyColors val="0"/>
        <c:ser>
          <c:idx val="1"/>
          <c:order val="0"/>
          <c:tx>
            <c:v>Ks=0.85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'IPD to Cam Separation_Ratio'!$BJ$39:$BJ$60</c:f>
              <c:numCache>
                <c:formatCode>0.00</c:formatCode>
                <c:ptCount val="22"/>
                <c:pt idx="0">
                  <c:v>78.140220879052023</c:v>
                </c:pt>
                <c:pt idx="1">
                  <c:v>39.805571092265197</c:v>
                </c:pt>
                <c:pt idx="2">
                  <c:v>24.443954780416533</c:v>
                </c:pt>
                <c:pt idx="3">
                  <c:v>17.354024636261322</c:v>
                </c:pt>
                <c:pt idx="4">
                  <c:v>13.392497753751098</c:v>
                </c:pt>
                <c:pt idx="5">
                  <c:v>10.885527054658738</c:v>
                </c:pt>
                <c:pt idx="6">
                  <c:v>9.1623470457217095</c:v>
                </c:pt>
                <c:pt idx="7">
                  <c:v>7.9071627029584581</c:v>
                </c:pt>
                <c:pt idx="8">
                  <c:v>6.9529574681739161</c:v>
                </c:pt>
                <c:pt idx="9">
                  <c:v>6.2034479016918365</c:v>
                </c:pt>
                <c:pt idx="10">
                  <c:v>5.599339336520571</c:v>
                </c:pt>
                <c:pt idx="11">
                  <c:v>5.1021652523581906</c:v>
                </c:pt>
                <c:pt idx="12">
                  <c:v>4.6858998395027029</c:v>
                </c:pt>
                <c:pt idx="13">
                  <c:v>4.3323139831885147</c:v>
                </c:pt>
                <c:pt idx="14">
                  <c:v>4.0282636664851417</c:v>
                </c:pt>
                <c:pt idx="15">
                  <c:v>3.7640348649057187</c:v>
                </c:pt>
                <c:pt idx="16">
                  <c:v>3.5322945838908875</c:v>
                </c:pt>
                <c:pt idx="17">
                  <c:v>3.3274042417265699</c:v>
                </c:pt>
                <c:pt idx="18">
                  <c:v>3.1449574646980216</c:v>
                </c:pt>
                <c:pt idx="19">
                  <c:v>2.9814612199821919</c:v>
                </c:pt>
                <c:pt idx="20">
                  <c:v>2.8341110163065135</c:v>
                </c:pt>
                <c:pt idx="21">
                  <c:v>2.7006293373952883</c:v>
                </c:pt>
              </c:numCache>
            </c:numRef>
          </c:xVal>
          <c:yVal>
            <c:numRef>
              <c:f>'IPD to Cam Separation_Ratio'!$BU$39:$BU$60</c:f>
              <c:numCache>
                <c:formatCode>0.00</c:formatCode>
                <c:ptCount val="22"/>
                <c:pt idx="0">
                  <c:v>5.5268943903765688E-2</c:v>
                </c:pt>
                <c:pt idx="1">
                  <c:v>-6.9338700440391143E-3</c:v>
                </c:pt>
                <c:pt idx="2">
                  <c:v>0.15614349549138762</c:v>
                </c:pt>
                <c:pt idx="3">
                  <c:v>0.39912034795809515</c:v>
                </c:pt>
                <c:pt idx="4">
                  <c:v>0.70210199334433732</c:v>
                </c:pt>
                <c:pt idx="5">
                  <c:v>1.0726708418912967</c:v>
                </c:pt>
                <c:pt idx="6">
                  <c:v>1.5281230949348412</c:v>
                </c:pt>
                <c:pt idx="7">
                  <c:v>2.0946444432526157</c:v>
                </c:pt>
                <c:pt idx="8">
                  <c:v>2.8105669840993741</c:v>
                </c:pt>
                <c:pt idx="9">
                  <c:v>3.7328856132493016</c:v>
                </c:pt>
                <c:pt idx="10">
                  <c:v>4.9489289560692917</c:v>
                </c:pt>
                <c:pt idx="11">
                  <c:v>6.597814029956659</c:v>
                </c:pt>
                <c:pt idx="12">
                  <c:v>8.912084047575366</c:v>
                </c:pt>
                <c:pt idx="13">
                  <c:v>12.304443057542152</c:v>
                </c:pt>
                <c:pt idx="14">
                  <c:v>17.565401800845351</c:v>
                </c:pt>
                <c:pt idx="15">
                  <c:v>26.36939208041893</c:v>
                </c:pt>
                <c:pt idx="16">
                  <c:v>42.79331238698056</c:v>
                </c:pt>
                <c:pt idx="17">
                  <c:v>79.054025982866023</c:v>
                </c:pt>
                <c:pt idx="18">
                  <c:v>187.12531462526883</c:v>
                </c:pt>
                <c:pt idx="19">
                  <c:v>849.06225159327187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9F-41DA-8AF1-A8DA5E9E3D67}"/>
            </c:ext>
          </c:extLst>
        </c:ser>
        <c:ser>
          <c:idx val="2"/>
          <c:order val="1"/>
          <c:tx>
            <c:v>Ks=1.15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'IPD to Cam Separation_Ratio'!$BJ$39:$BJ$60</c:f>
              <c:numCache>
                <c:formatCode>0.00</c:formatCode>
                <c:ptCount val="22"/>
                <c:pt idx="0">
                  <c:v>78.140220879052023</c:v>
                </c:pt>
                <c:pt idx="1">
                  <c:v>39.805571092265197</c:v>
                </c:pt>
                <c:pt idx="2">
                  <c:v>24.443954780416533</c:v>
                </c:pt>
                <c:pt idx="3">
                  <c:v>17.354024636261322</c:v>
                </c:pt>
                <c:pt idx="4">
                  <c:v>13.392497753751098</c:v>
                </c:pt>
                <c:pt idx="5">
                  <c:v>10.885527054658738</c:v>
                </c:pt>
                <c:pt idx="6">
                  <c:v>9.1623470457217095</c:v>
                </c:pt>
                <c:pt idx="7">
                  <c:v>7.9071627029584581</c:v>
                </c:pt>
                <c:pt idx="8">
                  <c:v>6.9529574681739161</c:v>
                </c:pt>
                <c:pt idx="9">
                  <c:v>6.2034479016918365</c:v>
                </c:pt>
                <c:pt idx="10">
                  <c:v>5.599339336520571</c:v>
                </c:pt>
                <c:pt idx="11">
                  <c:v>5.1021652523581906</c:v>
                </c:pt>
                <c:pt idx="12">
                  <c:v>4.6858998395027029</c:v>
                </c:pt>
                <c:pt idx="13">
                  <c:v>4.3323139831885147</c:v>
                </c:pt>
                <c:pt idx="14">
                  <c:v>4.0282636664851417</c:v>
                </c:pt>
                <c:pt idx="15">
                  <c:v>3.7640348649057187</c:v>
                </c:pt>
                <c:pt idx="16">
                  <c:v>3.5322945838908875</c:v>
                </c:pt>
                <c:pt idx="17">
                  <c:v>3.3274042417265699</c:v>
                </c:pt>
                <c:pt idx="18">
                  <c:v>3.1449574646980216</c:v>
                </c:pt>
                <c:pt idx="19">
                  <c:v>2.9814612199821919</c:v>
                </c:pt>
                <c:pt idx="20">
                  <c:v>2.8341110163065135</c:v>
                </c:pt>
                <c:pt idx="21">
                  <c:v>2.7006293373952883</c:v>
                </c:pt>
              </c:numCache>
            </c:numRef>
          </c:xVal>
          <c:yVal>
            <c:numRef>
              <c:f>'IPD to Cam Separation_Ratio'!$BV$39:$BV$60</c:f>
              <c:numCache>
                <c:formatCode>0.00</c:formatCode>
                <c:ptCount val="22"/>
                <c:pt idx="0">
                  <c:v>-8.6223325172785081E-2</c:v>
                </c:pt>
                <c:pt idx="1">
                  <c:v>-2.141625719465079E-2</c:v>
                </c:pt>
                <c:pt idx="2">
                  <c:v>-0.1491157852873215</c:v>
                </c:pt>
                <c:pt idx="3">
                  <c:v>-0.2953842222773595</c:v>
                </c:pt>
                <c:pt idx="4">
                  <c:v>-0.43151564072585913</c:v>
                </c:pt>
                <c:pt idx="5">
                  <c:v>-0.55397963324786303</c:v>
                </c:pt>
                <c:pt idx="6">
                  <c:v>-0.66342265526877497</c:v>
                </c:pt>
                <c:pt idx="7">
                  <c:v>-0.76124945868649263</c:v>
                </c:pt>
                <c:pt idx="8">
                  <c:v>-0.84889574723828964</c:v>
                </c:pt>
                <c:pt idx="9">
                  <c:v>-0.92765745337424654</c:v>
                </c:pt>
                <c:pt idx="10">
                  <c:v>-0.99866146133840594</c:v>
                </c:pt>
                <c:pt idx="11">
                  <c:v>-1.0628755163846471</c:v>
                </c:pt>
                <c:pt idx="12">
                  <c:v>-1.1211279678525088</c:v>
                </c:pt>
                <c:pt idx="13">
                  <c:v>-1.1741282534929631</c:v>
                </c:pt>
                <c:pt idx="14">
                  <c:v>-1.2224853759164844</c:v>
                </c:pt>
                <c:pt idx="15">
                  <c:v>-1.2667237482169469</c:v>
                </c:pt>
                <c:pt idx="16">
                  <c:v>-1.3072965034328732</c:v>
                </c:pt>
                <c:pt idx="17">
                  <c:v>-1.344596579854489</c:v>
                </c:pt>
                <c:pt idx="18">
                  <c:v>-1.3789659300749157</c:v>
                </c:pt>
                <c:pt idx="19">
                  <c:v>-1.4107031744394583</c:v>
                </c:pt>
                <c:pt idx="20">
                  <c:v>-1.4400699742993162</c:v>
                </c:pt>
                <c:pt idx="21">
                  <c:v>-1.4672963542655459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9F-41DA-8AF1-A8DA5E9E3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117000"/>
        <c:axId val="303119624"/>
      </c:scatterChart>
      <c:valAx>
        <c:axId val="303117000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Eccentricity [°]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0276612791822075"/>
              <c:y val="0.914616141732283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9624"/>
        <c:crosses val="autoZero"/>
        <c:crossBetween val="midCat"/>
        <c:majorUnit val="10"/>
      </c:valAx>
      <c:valAx>
        <c:axId val="303119624"/>
        <c:scaling>
          <c:orientation val="minMax"/>
          <c:max val="3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Speed [m/s]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287194363862411E-3"/>
              <c:y val="0.311301528485409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7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424478519132477"/>
          <c:y val="0.10648094539653133"/>
          <c:w val="0.31663240779113139"/>
          <c:h val="0.14198091966445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Optic Flow Distortion when V=3.0m/s</a:t>
            </a:r>
          </a:p>
        </c:rich>
      </c:tx>
      <c:layout>
        <c:manualLayout>
          <c:xMode val="edge"/>
          <c:yMode val="edge"/>
          <c:x val="0.1590526315789473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2748998480453"/>
          <c:y val="0.10390259122021513"/>
          <c:w val="0.79377786987152921"/>
          <c:h val="0.71040669548659363"/>
        </c:manualLayout>
      </c:layout>
      <c:scatterChart>
        <c:scatterStyle val="lineMarker"/>
        <c:varyColors val="0"/>
        <c:ser>
          <c:idx val="1"/>
          <c:order val="0"/>
          <c:tx>
            <c:v>Ks=0.85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'IPD to Cam Separation_Ratio'!$BJ$67:$BJ$88</c:f>
              <c:numCache>
                <c:formatCode>0.00</c:formatCode>
                <c:ptCount val="22"/>
                <c:pt idx="0">
                  <c:v>72.776563808868545</c:v>
                </c:pt>
                <c:pt idx="1">
                  <c:v>37.568592028827496</c:v>
                </c:pt>
                <c:pt idx="2">
                  <c:v>23.498565675952097</c:v>
                </c:pt>
                <c:pt idx="3">
                  <c:v>16.858398767738279</c:v>
                </c:pt>
                <c:pt idx="4">
                  <c:v>13.091893064346849</c:v>
                </c:pt>
                <c:pt idx="5">
                  <c:v>10.684912400002718</c:v>
                </c:pt>
                <c:pt idx="6">
                  <c:v>9.0193224313816849</c:v>
                </c:pt>
                <c:pt idx="7">
                  <c:v>7.8001878841816987</c:v>
                </c:pt>
                <c:pt idx="8">
                  <c:v>6.8699923082142584</c:v>
                </c:pt>
                <c:pt idx="9">
                  <c:v>6.1372559492619869</c:v>
                </c:pt>
                <c:pt idx="10">
                  <c:v>5.5453173088620398</c:v>
                </c:pt>
                <c:pt idx="11">
                  <c:v>5.057248532559135</c:v>
                </c:pt>
                <c:pt idx="12">
                  <c:v>4.6479706913870329</c:v>
                </c:pt>
                <c:pt idx="13">
                  <c:v>4.299862820192069</c:v>
                </c:pt>
                <c:pt idx="14">
                  <c:v>4.0001857605131041</c:v>
                </c:pt>
                <c:pt idx="15">
                  <c:v>3.7395033629310719</c:v>
                </c:pt>
                <c:pt idx="16">
                  <c:v>3.5106784302672978</c:v>
                </c:pt>
                <c:pt idx="17">
                  <c:v>3.3082135338720349</c:v>
                </c:pt>
                <c:pt idx="18">
                  <c:v>3.1278061212861559</c:v>
                </c:pt>
                <c:pt idx="19">
                  <c:v>2.9660408899871178</c:v>
                </c:pt>
                <c:pt idx="20">
                  <c:v>2.8201724724484905</c:v>
                </c:pt>
                <c:pt idx="21">
                  <c:v>2.6879689656035737</c:v>
                </c:pt>
              </c:numCache>
            </c:numRef>
          </c:xVal>
          <c:yVal>
            <c:numRef>
              <c:f>'IPD to Cam Separation_Ratio'!$BU$67:$BU$88</c:f>
              <c:numCache>
                <c:formatCode>0.00</c:formatCode>
                <c:ptCount val="22"/>
                <c:pt idx="0">
                  <c:v>6.5507792705707946E-2</c:v>
                </c:pt>
                <c:pt idx="1">
                  <c:v>-2.3740964028573508E-3</c:v>
                </c:pt>
                <c:pt idx="2">
                  <c:v>0.25040062673275632</c:v>
                </c:pt>
                <c:pt idx="3">
                  <c:v>0.6194349574694602</c:v>
                </c:pt>
                <c:pt idx="4">
                  <c:v>1.0785828146943643</c:v>
                </c:pt>
                <c:pt idx="5">
                  <c:v>1.6401397202088397</c:v>
                </c:pt>
                <c:pt idx="6">
                  <c:v>2.3306734860105482</c:v>
                </c:pt>
                <c:pt idx="7">
                  <c:v>3.1902317940465341</c:v>
                </c:pt>
                <c:pt idx="8">
                  <c:v>4.2774532231807783</c:v>
                </c:pt>
                <c:pt idx="9">
                  <c:v>5.6796408601206139</c:v>
                </c:pt>
                <c:pt idx="10">
                  <c:v>7.5308065056521656</c:v>
                </c:pt>
                <c:pt idx="11">
                  <c:v>10.044921685713746</c:v>
                </c:pt>
                <c:pt idx="12">
                  <c:v>13.580666349365718</c:v>
                </c:pt>
                <c:pt idx="13">
                  <c:v>18.776883582306851</c:v>
                </c:pt>
                <c:pt idx="14">
                  <c:v>26.862953645675045</c:v>
                </c:pt>
                <c:pt idx="15">
                  <c:v>40.459466533116085</c:v>
                </c:pt>
                <c:pt idx="16">
                  <c:v>66.005884612878958</c:v>
                </c:pt>
                <c:pt idx="17">
                  <c:v>123.08400715995165</c:v>
                </c:pt>
                <c:pt idx="18">
                  <c:v>297.3754551404561</c:v>
                </c:pt>
                <c:pt idx="19">
                  <c:v>1455.9637677535256</c:v>
                </c:pt>
                <c:pt idx="21">
                  <c:v>-2.9966521586893435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F5-4E37-ABAE-A143D6C7B072}"/>
            </c:ext>
          </c:extLst>
        </c:ser>
        <c:ser>
          <c:idx val="2"/>
          <c:order val="1"/>
          <c:tx>
            <c:v>Ks=1.15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'IPD to Cam Separation_Ratio'!$BJ$67:$BJ$88</c:f>
              <c:numCache>
                <c:formatCode>0.00</c:formatCode>
                <c:ptCount val="22"/>
                <c:pt idx="0">
                  <c:v>72.776563808868545</c:v>
                </c:pt>
                <c:pt idx="1">
                  <c:v>37.568592028827496</c:v>
                </c:pt>
                <c:pt idx="2">
                  <c:v>23.498565675952097</c:v>
                </c:pt>
                <c:pt idx="3">
                  <c:v>16.858398767738279</c:v>
                </c:pt>
                <c:pt idx="4">
                  <c:v>13.091893064346849</c:v>
                </c:pt>
                <c:pt idx="5">
                  <c:v>10.684912400002718</c:v>
                </c:pt>
                <c:pt idx="6">
                  <c:v>9.0193224313816849</c:v>
                </c:pt>
                <c:pt idx="7">
                  <c:v>7.8001878841816987</c:v>
                </c:pt>
                <c:pt idx="8">
                  <c:v>6.8699923082142584</c:v>
                </c:pt>
                <c:pt idx="9">
                  <c:v>6.1372559492619869</c:v>
                </c:pt>
                <c:pt idx="10">
                  <c:v>5.5453173088620398</c:v>
                </c:pt>
                <c:pt idx="11">
                  <c:v>5.057248532559135</c:v>
                </c:pt>
                <c:pt idx="12">
                  <c:v>4.6479706913870329</c:v>
                </c:pt>
                <c:pt idx="13">
                  <c:v>4.299862820192069</c:v>
                </c:pt>
                <c:pt idx="14">
                  <c:v>4.0001857605131041</c:v>
                </c:pt>
                <c:pt idx="15">
                  <c:v>3.7395033629310719</c:v>
                </c:pt>
                <c:pt idx="16">
                  <c:v>3.5106784302672978</c:v>
                </c:pt>
                <c:pt idx="17">
                  <c:v>3.3082135338720349</c:v>
                </c:pt>
                <c:pt idx="18">
                  <c:v>3.1278061212861559</c:v>
                </c:pt>
                <c:pt idx="19">
                  <c:v>2.9660408899871178</c:v>
                </c:pt>
                <c:pt idx="20">
                  <c:v>2.8201724724484905</c:v>
                </c:pt>
                <c:pt idx="21">
                  <c:v>2.6879689656035737</c:v>
                </c:pt>
              </c:numCache>
            </c:numRef>
          </c:xVal>
          <c:yVal>
            <c:numRef>
              <c:f>'IPD to Cam Separation_Ratio'!$BV$67:$BV$88</c:f>
              <c:numCache>
                <c:formatCode>0.00</c:formatCode>
                <c:ptCount val="22"/>
                <c:pt idx="0">
                  <c:v>-0.11097336937533786</c:v>
                </c:pt>
                <c:pt idx="1">
                  <c:v>-3.9236265307811546E-2</c:v>
                </c:pt>
                <c:pt idx="2">
                  <c:v>-0.23471461351615819</c:v>
                </c:pt>
                <c:pt idx="3">
                  <c:v>-0.4537089381464865</c:v>
                </c:pt>
                <c:pt idx="4">
                  <c:v>-0.65690394858171075</c:v>
                </c:pt>
                <c:pt idx="5">
                  <c:v>-0.8395849439079317</c:v>
                </c:pt>
                <c:pt idx="6">
                  <c:v>-1.0028303121629545</c:v>
                </c:pt>
                <c:pt idx="7">
                  <c:v>-1.148761615460252</c:v>
                </c:pt>
                <c:pt idx="8">
                  <c:v>-1.2795246543311745</c:v>
                </c:pt>
                <c:pt idx="9">
                  <c:v>-1.3970508207088095</c:v>
                </c:pt>
                <c:pt idx="10">
                  <c:v>-1.5030179715849901</c:v>
                </c:pt>
                <c:pt idx="11">
                  <c:v>-1.5988665909024391</c:v>
                </c:pt>
                <c:pt idx="12">
                  <c:v>-1.6858296353732705</c:v>
                </c:pt>
                <c:pt idx="13">
                  <c:v>-1.7649631600108506</c:v>
                </c:pt>
                <c:pt idx="14">
                  <c:v>-1.8371738421766537</c:v>
                </c:pt>
                <c:pt idx="15">
                  <c:v>-1.9032425523367813</c:v>
                </c:pt>
                <c:pt idx="16">
                  <c:v>-1.9638441402427809</c:v>
                </c:pt>
                <c:pt idx="17">
                  <c:v>-2.0195639110004215</c:v>
                </c:pt>
                <c:pt idx="18">
                  <c:v>-2.0709113120710754</c:v>
                </c:pt>
                <c:pt idx="19">
                  <c:v>-2.1183313090656064</c:v>
                </c:pt>
                <c:pt idx="20">
                  <c:v>-2.1622138598951146</c:v>
                </c:pt>
                <c:pt idx="21">
                  <c:v>-2.2029018277793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F5-4E37-ABAE-A143D6C7B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117000"/>
        <c:axId val="303119624"/>
      </c:scatterChart>
      <c:valAx>
        <c:axId val="303117000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Eccentricity [°]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0276612791822075"/>
              <c:y val="0.914616141732283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9624"/>
        <c:crosses val="autoZero"/>
        <c:crossBetween val="midCat"/>
        <c:majorUnit val="10"/>
      </c:valAx>
      <c:valAx>
        <c:axId val="303119624"/>
        <c:scaling>
          <c:orientation val="minMax"/>
          <c:max val="3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Speed [m/s]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287194363862411E-3"/>
              <c:y val="0.311301528485409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7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424478519132477"/>
          <c:y val="0.10648094539653133"/>
          <c:w val="0.31663240779113139"/>
          <c:h val="0.14198091966445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Eccen - Linear Speed</a:t>
            </a:r>
            <a:r>
              <a:rPr lang="en-US" sz="1400" b="1" baseline="0"/>
              <a:t> for Orthoscopic</a:t>
            </a:r>
            <a:endParaRPr lang="en-US" sz="1400" b="1"/>
          </a:p>
        </c:rich>
      </c:tx>
      <c:layout>
        <c:manualLayout>
          <c:xMode val="edge"/>
          <c:yMode val="edge"/>
          <c:x val="0.17097096336469214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02748998480453"/>
          <c:y val="0.10390259122021513"/>
          <c:w val="0.79377786987152921"/>
          <c:h val="0.71040669548659363"/>
        </c:manualLayout>
      </c:layout>
      <c:scatterChart>
        <c:scatterStyle val="lineMarker"/>
        <c:varyColors val="0"/>
        <c:ser>
          <c:idx val="0"/>
          <c:order val="0"/>
          <c:tx>
            <c:v>V=3.0m/s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xVal>
            <c:numRef>
              <c:f>'IPD to Cam Separation_Ratio'!$BJ$67:$BJ$88</c:f>
              <c:numCache>
                <c:formatCode>0.00</c:formatCode>
                <c:ptCount val="22"/>
                <c:pt idx="0">
                  <c:v>72.776563808868545</c:v>
                </c:pt>
                <c:pt idx="1">
                  <c:v>37.568592028827496</c:v>
                </c:pt>
                <c:pt idx="2">
                  <c:v>23.498565675952097</c:v>
                </c:pt>
                <c:pt idx="3">
                  <c:v>16.858398767738279</c:v>
                </c:pt>
                <c:pt idx="4">
                  <c:v>13.091893064346849</c:v>
                </c:pt>
                <c:pt idx="5">
                  <c:v>10.684912400002718</c:v>
                </c:pt>
                <c:pt idx="6">
                  <c:v>9.0193224313816849</c:v>
                </c:pt>
                <c:pt idx="7">
                  <c:v>7.8001878841816987</c:v>
                </c:pt>
                <c:pt idx="8">
                  <c:v>6.8699923082142584</c:v>
                </c:pt>
                <c:pt idx="9">
                  <c:v>6.1372559492619869</c:v>
                </c:pt>
                <c:pt idx="10">
                  <c:v>5.5453173088620398</c:v>
                </c:pt>
                <c:pt idx="11">
                  <c:v>5.057248532559135</c:v>
                </c:pt>
                <c:pt idx="12">
                  <c:v>4.6479706913870329</c:v>
                </c:pt>
                <c:pt idx="13">
                  <c:v>4.299862820192069</c:v>
                </c:pt>
                <c:pt idx="14">
                  <c:v>4.0001857605131041</c:v>
                </c:pt>
                <c:pt idx="15">
                  <c:v>3.7395033629310719</c:v>
                </c:pt>
                <c:pt idx="16">
                  <c:v>3.5106784302672978</c:v>
                </c:pt>
                <c:pt idx="17">
                  <c:v>3.3082135338720349</c:v>
                </c:pt>
                <c:pt idx="18">
                  <c:v>3.1278061212861559</c:v>
                </c:pt>
                <c:pt idx="19">
                  <c:v>2.9660408899871178</c:v>
                </c:pt>
                <c:pt idx="20">
                  <c:v>2.8201724724484905</c:v>
                </c:pt>
                <c:pt idx="21">
                  <c:v>2.6879689656035737</c:v>
                </c:pt>
              </c:numCache>
            </c:numRef>
          </c:xVal>
          <c:yVal>
            <c:numRef>
              <c:f>'IPD to Cam Separation_Ratio'!$BQ$67:$BQ$88</c:f>
              <c:numCache>
                <c:formatCode>0.00</c:formatCode>
                <c:ptCount val="22"/>
                <c:pt idx="0">
                  <c:v>0.46897946469756091</c:v>
                </c:pt>
                <c:pt idx="1">
                  <c:v>2.2590838431257754</c:v>
                </c:pt>
                <c:pt idx="2">
                  <c:v>2.7191926329710059</c:v>
                </c:pt>
                <c:pt idx="3">
                  <c:v>2.8591026974495382</c:v>
                </c:pt>
                <c:pt idx="4">
                  <c:v>2.9164238531116204</c:v>
                </c:pt>
                <c:pt idx="5">
                  <c:v>2.9449511047193599</c:v>
                </c:pt>
                <c:pt idx="6">
                  <c:v>2.9610884322860542</c:v>
                </c:pt>
                <c:pt idx="7">
                  <c:v>2.9710699604998236</c:v>
                </c:pt>
                <c:pt idx="8">
                  <c:v>2.9776617511219783</c:v>
                </c:pt>
                <c:pt idx="9">
                  <c:v>2.9822379104066776</c:v>
                </c:pt>
                <c:pt idx="10">
                  <c:v>2.9855421146724126</c:v>
                </c:pt>
                <c:pt idx="11">
                  <c:v>2.9880047672669008</c:v>
                </c:pt>
                <c:pt idx="12">
                  <c:v>2.9898887580984201</c:v>
                </c:pt>
                <c:pt idx="13">
                  <c:v>2.9913619234329758</c:v>
                </c:pt>
                <c:pt idx="14">
                  <c:v>2.9925354491675371</c:v>
                </c:pt>
                <c:pt idx="15">
                  <c:v>2.9934853370928671</c:v>
                </c:pt>
                <c:pt idx="16">
                  <c:v>2.9942649555386325</c:v>
                </c:pt>
                <c:pt idx="17">
                  <c:v>2.9949126651130697</c:v>
                </c:pt>
                <c:pt idx="18">
                  <c:v>2.9954566089615398</c:v>
                </c:pt>
                <c:pt idx="19">
                  <c:v>2.995917810736124</c:v>
                </c:pt>
                <c:pt idx="20">
                  <c:v>2.9963122302074296</c:v>
                </c:pt>
                <c:pt idx="21">
                  <c:v>2.9966521586893435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3036-47C2-AC61-D745F0012292}"/>
            </c:ext>
          </c:extLst>
        </c:ser>
        <c:ser>
          <c:idx val="4"/>
          <c:order val="1"/>
          <c:tx>
            <c:v>V=2.0m/s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'IPD to Cam Separation_Ratio'!$BJ$39:$BJ$60</c:f>
              <c:numCache>
                <c:formatCode>0.00</c:formatCode>
                <c:ptCount val="22"/>
                <c:pt idx="0">
                  <c:v>78.140220879052023</c:v>
                </c:pt>
                <c:pt idx="1">
                  <c:v>39.805571092265197</c:v>
                </c:pt>
                <c:pt idx="2">
                  <c:v>24.443954780416533</c:v>
                </c:pt>
                <c:pt idx="3">
                  <c:v>17.354024636261322</c:v>
                </c:pt>
                <c:pt idx="4">
                  <c:v>13.392497753751098</c:v>
                </c:pt>
                <c:pt idx="5">
                  <c:v>10.885527054658738</c:v>
                </c:pt>
                <c:pt idx="6">
                  <c:v>9.1623470457217095</c:v>
                </c:pt>
                <c:pt idx="7">
                  <c:v>7.9071627029584581</c:v>
                </c:pt>
                <c:pt idx="8">
                  <c:v>6.9529574681739161</c:v>
                </c:pt>
                <c:pt idx="9">
                  <c:v>6.2034479016918365</c:v>
                </c:pt>
                <c:pt idx="10">
                  <c:v>5.599339336520571</c:v>
                </c:pt>
                <c:pt idx="11">
                  <c:v>5.1021652523581906</c:v>
                </c:pt>
                <c:pt idx="12">
                  <c:v>4.6858998395027029</c:v>
                </c:pt>
                <c:pt idx="13">
                  <c:v>4.3323139831885147</c:v>
                </c:pt>
                <c:pt idx="14">
                  <c:v>4.0282636664851417</c:v>
                </c:pt>
                <c:pt idx="15">
                  <c:v>3.7640348649057187</c:v>
                </c:pt>
                <c:pt idx="16">
                  <c:v>3.5322945838908875</c:v>
                </c:pt>
                <c:pt idx="17">
                  <c:v>3.3274042417265699</c:v>
                </c:pt>
                <c:pt idx="18">
                  <c:v>3.1449574646980216</c:v>
                </c:pt>
                <c:pt idx="19">
                  <c:v>2.9814612199821919</c:v>
                </c:pt>
                <c:pt idx="20">
                  <c:v>2.8341110163065135</c:v>
                </c:pt>
                <c:pt idx="21">
                  <c:v>2.7006293373952883</c:v>
                </c:pt>
              </c:numCache>
            </c:numRef>
          </c:xVal>
          <c:yVal>
            <c:numRef>
              <c:f>'IPD to Cam Separation_Ratio'!$BQ$39:$BQ$60</c:f>
              <c:numCache>
                <c:formatCode>0.00</c:formatCode>
                <c:ptCount val="22"/>
                <c:pt idx="0">
                  <c:v>0.21762117052055219</c:v>
                </c:pt>
                <c:pt idx="1">
                  <c:v>1.4783637280823569</c:v>
                </c:pt>
                <c:pt idx="2">
                  <c:v>1.8054121721912475</c:v>
                </c:pt>
                <c:pt idx="3">
                  <c:v>1.9033326267966277</c:v>
                </c:pt>
                <c:pt idx="4">
                  <c:v>1.9430100336692036</c:v>
                </c:pt>
                <c:pt idx="5">
                  <c:v>1.9626140435670614</c:v>
                </c:pt>
                <c:pt idx="6">
                  <c:v>1.9736485694481409</c:v>
                </c:pt>
                <c:pt idx="7">
                  <c:v>1.9804492628902359</c:v>
                </c:pt>
                <c:pt idx="8">
                  <c:v>1.9849282292680392</c:v>
                </c:pt>
                <c:pt idx="9">
                  <c:v>1.9880310287000214</c:v>
                </c:pt>
                <c:pt idx="10">
                  <c:v>1.9902675913427537</c:v>
                </c:pt>
                <c:pt idx="11">
                  <c:v>1.9919322030921549</c:v>
                </c:pt>
                <c:pt idx="12">
                  <c:v>1.9932041968718828</c:v>
                </c:pt>
                <c:pt idx="13">
                  <c:v>1.994197842930312</c:v>
                </c:pt>
                <c:pt idx="14">
                  <c:v>1.9949887180119674</c:v>
                </c:pt>
                <c:pt idx="15">
                  <c:v>1.9956284109078304</c:v>
                </c:pt>
                <c:pt idx="16">
                  <c:v>1.9961531033738567</c:v>
                </c:pt>
                <c:pt idx="17">
                  <c:v>1.9965887749901512</c:v>
                </c:pt>
                <c:pt idx="18">
                  <c:v>1.9969544678316709</c:v>
                </c:pt>
                <c:pt idx="19">
                  <c:v>1.9972643950396574</c:v>
                </c:pt>
                <c:pt idx="20">
                  <c:v>1.9975293383057391</c:v>
                </c:pt>
                <c:pt idx="21">
                  <c:v>1.997757595550631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3036-47C2-AC61-D745F0012292}"/>
            </c:ext>
          </c:extLst>
        </c:ser>
        <c:ser>
          <c:idx val="3"/>
          <c:order val="2"/>
          <c:tx>
            <c:v>V=1.0m/s</c:v>
          </c:tx>
          <c:spPr>
            <a:ln>
              <a:solidFill>
                <a:schemeClr val="accent4"/>
              </a:solidFill>
            </a:ln>
          </c:spPr>
          <c:marker>
            <c:symbol val="diamond"/>
            <c:size val="7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xVal>
            <c:numRef>
              <c:f>'IPD to Cam Separation_Ratio'!$BJ$11:$BJ$32</c:f>
              <c:numCache>
                <c:formatCode>0.00</c:formatCode>
                <c:ptCount val="22"/>
                <c:pt idx="0">
                  <c:v>83.722701510402459</c:v>
                </c:pt>
                <c:pt idx="1">
                  <c:v>42.27368900609374</c:v>
                </c:pt>
                <c:pt idx="2">
                  <c:v>25.46334506187161</c:v>
                </c:pt>
                <c:pt idx="3">
                  <c:v>17.87869659584134</c:v>
                </c:pt>
                <c:pt idx="4">
                  <c:v>13.70696100407981</c:v>
                </c:pt>
                <c:pt idx="5">
                  <c:v>11.093723011557849</c:v>
                </c:pt>
                <c:pt idx="6">
                  <c:v>9.3099401749860373</c:v>
                </c:pt>
                <c:pt idx="7">
                  <c:v>8.0170930736553299</c:v>
                </c:pt>
                <c:pt idx="8">
                  <c:v>7.03794076318467</c:v>
                </c:pt>
                <c:pt idx="9">
                  <c:v>6.2710774495011465</c:v>
                </c:pt>
                <c:pt idx="10">
                  <c:v>5.6544208226407005</c:v>
                </c:pt>
                <c:pt idx="11">
                  <c:v>5.1478848241363027</c:v>
                </c:pt>
                <c:pt idx="12">
                  <c:v>4.7244516971708865</c:v>
                </c:pt>
                <c:pt idx="13">
                  <c:v>4.3652577350279334</c:v>
                </c:pt>
                <c:pt idx="14">
                  <c:v>4.0567378612948799</c:v>
                </c:pt>
                <c:pt idx="15">
                  <c:v>3.7888898778846496</c:v>
                </c:pt>
                <c:pt idx="16">
                  <c:v>3.5541782355320861</c:v>
                </c:pt>
                <c:pt idx="17">
                  <c:v>3.3468186417402097</c:v>
                </c:pt>
                <c:pt idx="18">
                  <c:v>3.1622977521393887</c:v>
                </c:pt>
                <c:pt idx="19">
                  <c:v>2.9970425802836851</c:v>
                </c:pt>
                <c:pt idx="20">
                  <c:v>2.8481879113878947</c:v>
                </c:pt>
                <c:pt idx="21">
                  <c:v>2.7134094450333279</c:v>
                </c:pt>
              </c:numCache>
            </c:numRef>
          </c:xVal>
          <c:yVal>
            <c:numRef>
              <c:f>'IPD to Cam Separation_Ratio'!$BQ$11:$BQ$32</c:f>
              <c:numCache>
                <c:formatCode>0.00</c:formatCode>
                <c:ptCount val="22"/>
                <c:pt idx="0">
                  <c:v>5.981809892189327E-2</c:v>
                </c:pt>
                <c:pt idx="1">
                  <c:v>0.72393312358755457</c:v>
                </c:pt>
                <c:pt idx="2">
                  <c:v>0.89872692422811706</c:v>
                </c:pt>
                <c:pt idx="3">
                  <c:v>0.95021834812087036</c:v>
                </c:pt>
                <c:pt idx="4">
                  <c:v>0.9708394358417749</c:v>
                </c:pt>
                <c:pt idx="5">
                  <c:v>0.98095070481728719</c:v>
                </c:pt>
                <c:pt idx="6">
                  <c:v>0.98661253912016633</c:v>
                </c:pt>
                <c:pt idx="7">
                  <c:v>0.99008896231865151</c:v>
                </c:pt>
                <c:pt idx="8">
                  <c:v>0.992372127977319</c:v>
                </c:pt>
                <c:pt idx="9">
                  <c:v>0.99395033991239501</c:v>
                </c:pt>
                <c:pt idx="10">
                  <c:v>0.99508596653112846</c:v>
                </c:pt>
                <c:pt idx="11">
                  <c:v>0.99592997971347685</c:v>
                </c:pt>
                <c:pt idx="12">
                  <c:v>0.99657415956844631</c:v>
                </c:pt>
                <c:pt idx="13">
                  <c:v>0.99707687210178975</c:v>
                </c:pt>
                <c:pt idx="14">
                  <c:v>0.99747665523533868</c:v>
                </c:pt>
                <c:pt idx="15">
                  <c:v>0.99779977741865977</c:v>
                </c:pt>
                <c:pt idx="16">
                  <c:v>0.99806463924927868</c:v>
                </c:pt>
                <c:pt idx="17">
                  <c:v>0.99828443865668248</c:v>
                </c:pt>
                <c:pt idx="18">
                  <c:v>0.99846884005035719</c:v>
                </c:pt>
                <c:pt idx="19">
                  <c:v>0.99862505093629039</c:v>
                </c:pt>
                <c:pt idx="20">
                  <c:v>0.99875853461185216</c:v>
                </c:pt>
                <c:pt idx="21">
                  <c:v>0.99887349295396888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3036-47C2-AC61-D745F0012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117000"/>
        <c:axId val="303119624"/>
      </c:scatterChart>
      <c:valAx>
        <c:axId val="303117000"/>
        <c:scaling>
          <c:orientation val="maxMin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Eccentricity [°]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0276612791822075"/>
              <c:y val="0.914616141732283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9624"/>
        <c:crosses val="autoZero"/>
        <c:crossBetween val="midCat"/>
        <c:majorUnit val="10"/>
      </c:valAx>
      <c:valAx>
        <c:axId val="303119624"/>
        <c:scaling>
          <c:orientation val="minMax"/>
          <c:max val="5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Linear Speed [m/s]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287871270722676E-3"/>
              <c:y val="0.225291505793996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70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056057466500898"/>
          <c:y val="0.11056591271679275"/>
          <c:w val="0.31663240779113139"/>
          <c:h val="0.2155103314291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Eccen - Distance</a:t>
            </a:r>
            <a:r>
              <a:rPr lang="en-US" sz="1400" b="1" baseline="0"/>
              <a:t> for Orthoscopic</a:t>
            </a:r>
            <a:endParaRPr lang="en-US" sz="1400" b="1"/>
          </a:p>
        </c:rich>
      </c:tx>
      <c:layout>
        <c:manualLayout>
          <c:xMode val="edge"/>
          <c:yMode val="edge"/>
          <c:x val="0.21535192530671321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02748998480453"/>
          <c:y val="0.10390259122021513"/>
          <c:w val="0.79377786987152921"/>
          <c:h val="0.71040669548659363"/>
        </c:manualLayout>
      </c:layout>
      <c:scatterChart>
        <c:scatterStyle val="lineMarker"/>
        <c:varyColors val="0"/>
        <c:ser>
          <c:idx val="3"/>
          <c:order val="0"/>
          <c:tx>
            <c:v>Dist-Eccen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6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'IPD to Cam Separation_Ratio'!$R$11:$R$32</c:f>
              <c:numCache>
                <c:formatCode>0.00</c:formatCode>
                <c:ptCount val="22"/>
                <c:pt idx="0">
                  <c:v>89.427061302316517</c:v>
                </c:pt>
                <c:pt idx="1">
                  <c:v>45</c:v>
                </c:pt>
                <c:pt idx="2">
                  <c:v>26.56505117707799</c:v>
                </c:pt>
                <c:pt idx="3">
                  <c:v>18.43494882292201</c:v>
                </c:pt>
                <c:pt idx="4">
                  <c:v>14.036243467926479</c:v>
                </c:pt>
                <c:pt idx="5">
                  <c:v>11.309932474020215</c:v>
                </c:pt>
                <c:pt idx="6">
                  <c:v>9.4623222080256166</c:v>
                </c:pt>
                <c:pt idx="7">
                  <c:v>8.1301023541559783</c:v>
                </c:pt>
                <c:pt idx="8">
                  <c:v>7.1250163489017977</c:v>
                </c:pt>
                <c:pt idx="9">
                  <c:v>6.3401917459099089</c:v>
                </c:pt>
                <c:pt idx="10">
                  <c:v>5.710593137499643</c:v>
                </c:pt>
                <c:pt idx="11">
                  <c:v>5.1944289077348058</c:v>
                </c:pt>
                <c:pt idx="12">
                  <c:v>4.7636416907261774</c:v>
                </c:pt>
                <c:pt idx="13">
                  <c:v>4.3987053549955322</c:v>
                </c:pt>
                <c:pt idx="14">
                  <c:v>4.0856167799748766</c:v>
                </c:pt>
                <c:pt idx="15">
                  <c:v>3.8140748342903543</c:v>
                </c:pt>
                <c:pt idx="16">
                  <c:v>3.5763343749973511</c:v>
                </c:pt>
                <c:pt idx="17">
                  <c:v>3.3664606634298009</c:v>
                </c:pt>
                <c:pt idx="18">
                  <c:v>3.1798301198642345</c:v>
                </c:pt>
                <c:pt idx="19">
                  <c:v>3.0127875041833398</c:v>
                </c:pt>
                <c:pt idx="20">
                  <c:v>2.8624052261117479</c:v>
                </c:pt>
                <c:pt idx="21">
                  <c:v>2.7263109939062655</c:v>
                </c:pt>
              </c:numCache>
            </c:numRef>
          </c:xVal>
          <c:yVal>
            <c:numRef>
              <c:f>'IPD to Cam Separation_Ratio'!$S$11:$S$32</c:f>
              <c:numCache>
                <c:formatCode>0.00</c:formatCode>
                <c:ptCount val="22"/>
                <c:pt idx="0">
                  <c:v>1.0000499987500624</c:v>
                </c:pt>
                <c:pt idx="1">
                  <c:v>1.4142135623730951</c:v>
                </c:pt>
                <c:pt idx="2">
                  <c:v>2.2360679774997898</c:v>
                </c:pt>
                <c:pt idx="3">
                  <c:v>3.1622776601683795</c:v>
                </c:pt>
                <c:pt idx="4">
                  <c:v>4.1231056256176606</c:v>
                </c:pt>
                <c:pt idx="5">
                  <c:v>5.0990195135927845</c:v>
                </c:pt>
                <c:pt idx="6">
                  <c:v>6.0827625302982193</c:v>
                </c:pt>
                <c:pt idx="7">
                  <c:v>7.0710678118654755</c:v>
                </c:pt>
                <c:pt idx="8">
                  <c:v>8.0622577482985491</c:v>
                </c:pt>
                <c:pt idx="9">
                  <c:v>9.0553851381374173</c:v>
                </c:pt>
                <c:pt idx="10">
                  <c:v>10.04987562112089</c:v>
                </c:pt>
                <c:pt idx="11">
                  <c:v>11.045361017187261</c:v>
                </c:pt>
                <c:pt idx="12">
                  <c:v>12.041594578792296</c:v>
                </c:pt>
                <c:pt idx="13">
                  <c:v>13.038404810405298</c:v>
                </c:pt>
                <c:pt idx="14">
                  <c:v>14.035668847618199</c:v>
                </c:pt>
                <c:pt idx="15">
                  <c:v>15.033296378372908</c:v>
                </c:pt>
                <c:pt idx="16">
                  <c:v>16.031219541881399</c:v>
                </c:pt>
                <c:pt idx="17">
                  <c:v>17.029386365926403</c:v>
                </c:pt>
                <c:pt idx="18">
                  <c:v>18.027756377319946</c:v>
                </c:pt>
                <c:pt idx="19">
                  <c:v>19.026297590440446</c:v>
                </c:pt>
                <c:pt idx="20">
                  <c:v>20.024984394500787</c:v>
                </c:pt>
                <c:pt idx="21">
                  <c:v>21.023796041628639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07-4D43-BBC3-C00A261E0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117000"/>
        <c:axId val="303119624"/>
      </c:scatterChart>
      <c:valAx>
        <c:axId val="303117000"/>
        <c:scaling>
          <c:orientation val="maxMin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Eccentricity [°]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0276612791822075"/>
              <c:y val="0.914616141732283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9624"/>
        <c:crosses val="autoZero"/>
        <c:crossBetween val="midCat"/>
        <c:majorUnit val="10"/>
      </c:valAx>
      <c:valAx>
        <c:axId val="30311962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Egocentric distance [m]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287871270722676E-3"/>
              <c:y val="0.1851094573257782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70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757811852465809"/>
          <c:y val="0.11056591271679275"/>
          <c:w val="0.31663240779113139"/>
          <c:h val="0.137895952344192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Eye/Camera separ.</a:t>
            </a:r>
            <a:r>
              <a:rPr lang="en-US" sz="1400" b="1" baseline="0"/>
              <a:t> </a:t>
            </a:r>
            <a:r>
              <a:rPr lang="en-US" sz="1400" b="1"/>
              <a:t>ratio (Ks=0.85)</a:t>
            </a:r>
          </a:p>
        </c:rich>
      </c:tx>
      <c:layout>
        <c:manualLayout>
          <c:xMode val="edge"/>
          <c:yMode val="edge"/>
          <c:x val="0.19764912280701755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02748998480453"/>
          <c:y val="0.10390259122021513"/>
          <c:w val="0.79377786987152921"/>
          <c:h val="0.71040669548659363"/>
        </c:manualLayout>
      </c:layout>
      <c:scatterChart>
        <c:scatterStyle val="lineMarker"/>
        <c:varyColors val="0"/>
        <c:ser>
          <c:idx val="3"/>
          <c:order val="0"/>
          <c:tx>
            <c:v>V=1.0m/s</c:v>
          </c:tx>
          <c:spPr>
            <a:ln>
              <a:solidFill>
                <a:schemeClr val="accent4"/>
              </a:solidFill>
            </a:ln>
          </c:spPr>
          <c:marker>
            <c:symbol val="diamond"/>
            <c:size val="7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xVal>
            <c:numRef>
              <c:f>'IPD to Cam Separation_Ratio'!$BJ$11:$BJ$32</c:f>
              <c:numCache>
                <c:formatCode>0.00</c:formatCode>
                <c:ptCount val="22"/>
                <c:pt idx="0">
                  <c:v>83.722701510402459</c:v>
                </c:pt>
                <c:pt idx="1">
                  <c:v>42.27368900609374</c:v>
                </c:pt>
                <c:pt idx="2">
                  <c:v>25.46334506187161</c:v>
                </c:pt>
                <c:pt idx="3">
                  <c:v>17.87869659584134</c:v>
                </c:pt>
                <c:pt idx="4">
                  <c:v>13.70696100407981</c:v>
                </c:pt>
                <c:pt idx="5">
                  <c:v>11.093723011557849</c:v>
                </c:pt>
                <c:pt idx="6">
                  <c:v>9.3099401749860373</c:v>
                </c:pt>
                <c:pt idx="7">
                  <c:v>8.0170930736553299</c:v>
                </c:pt>
                <c:pt idx="8">
                  <c:v>7.03794076318467</c:v>
                </c:pt>
                <c:pt idx="9">
                  <c:v>6.2710774495011465</c:v>
                </c:pt>
                <c:pt idx="10">
                  <c:v>5.6544208226407005</c:v>
                </c:pt>
                <c:pt idx="11">
                  <c:v>5.1478848241363027</c:v>
                </c:pt>
                <c:pt idx="12">
                  <c:v>4.7244516971708865</c:v>
                </c:pt>
                <c:pt idx="13">
                  <c:v>4.3652577350279334</c:v>
                </c:pt>
                <c:pt idx="14">
                  <c:v>4.0567378612948799</c:v>
                </c:pt>
                <c:pt idx="15">
                  <c:v>3.7888898778846496</c:v>
                </c:pt>
                <c:pt idx="16">
                  <c:v>3.5541782355320861</c:v>
                </c:pt>
                <c:pt idx="17">
                  <c:v>3.3468186417402097</c:v>
                </c:pt>
                <c:pt idx="18">
                  <c:v>3.1622977521393887</c:v>
                </c:pt>
                <c:pt idx="19">
                  <c:v>2.9970425802836851</c:v>
                </c:pt>
                <c:pt idx="20">
                  <c:v>2.8481879113878947</c:v>
                </c:pt>
                <c:pt idx="21">
                  <c:v>2.7134094450333279</c:v>
                </c:pt>
              </c:numCache>
            </c:numRef>
          </c:xVal>
          <c:yVal>
            <c:numRef>
              <c:f>'IPD to Cam Separation_Ratio'!$BR$11:$BR$32</c:f>
              <c:numCache>
                <c:formatCode>0.00</c:formatCode>
                <c:ptCount val="22"/>
                <c:pt idx="0">
                  <c:v>9.3885138988241135E-2</c:v>
                </c:pt>
                <c:pt idx="1">
                  <c:v>0.71810645914542892</c:v>
                </c:pt>
                <c:pt idx="2">
                  <c:v>0.97151953578926697</c:v>
                </c:pt>
                <c:pt idx="3">
                  <c:v>1.1429579632084641</c:v>
                </c:pt>
                <c:pt idx="4">
                  <c:v>1.3135264236810684</c:v>
                </c:pt>
                <c:pt idx="5">
                  <c:v>1.5070503868433249</c:v>
                </c:pt>
                <c:pt idx="6">
                  <c:v>1.7380305617968439</c:v>
                </c:pt>
                <c:pt idx="7">
                  <c:v>2.0215731274546123</c:v>
                </c:pt>
                <c:pt idx="8">
                  <c:v>2.3774670576221801</c:v>
                </c:pt>
                <c:pt idx="9">
                  <c:v>2.8341139358795431</c:v>
                </c:pt>
                <c:pt idx="10">
                  <c:v>3.4344696956499732</c:v>
                </c:pt>
                <c:pt idx="11">
                  <c:v>4.2465471184562276</c:v>
                </c:pt>
                <c:pt idx="12">
                  <c:v>5.3835631889363356</c:v>
                </c:pt>
                <c:pt idx="13">
                  <c:v>7.0456527858593176</c:v>
                </c:pt>
                <c:pt idx="14">
                  <c:v>9.6143782272176992</c:v>
                </c:pt>
                <c:pt idx="15">
                  <c:v>13.893021204608971</c:v>
                </c:pt>
                <c:pt idx="16">
                  <c:v>21.820456902624272</c:v>
                </c:pt>
                <c:pt idx="17">
                  <c:v>39.127824665775108</c:v>
                </c:pt>
                <c:pt idx="18">
                  <c:v>89.58415762530592</c:v>
                </c:pt>
                <c:pt idx="19">
                  <c:v>378.24853878156659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E9EE-4A27-B3FB-6A280ED489EC}"/>
            </c:ext>
          </c:extLst>
        </c:ser>
        <c:ser>
          <c:idx val="4"/>
          <c:order val="1"/>
          <c:tx>
            <c:v>V=2.0m/s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'IPD to Cam Separation_Ratio'!$BJ$39:$BJ$60</c:f>
              <c:numCache>
                <c:formatCode>0.00</c:formatCode>
                <c:ptCount val="22"/>
                <c:pt idx="0">
                  <c:v>78.140220879052023</c:v>
                </c:pt>
                <c:pt idx="1">
                  <c:v>39.805571092265197</c:v>
                </c:pt>
                <c:pt idx="2">
                  <c:v>24.443954780416533</c:v>
                </c:pt>
                <c:pt idx="3">
                  <c:v>17.354024636261322</c:v>
                </c:pt>
                <c:pt idx="4">
                  <c:v>13.392497753751098</c:v>
                </c:pt>
                <c:pt idx="5">
                  <c:v>10.885527054658738</c:v>
                </c:pt>
                <c:pt idx="6">
                  <c:v>9.1623470457217095</c:v>
                </c:pt>
                <c:pt idx="7">
                  <c:v>7.9071627029584581</c:v>
                </c:pt>
                <c:pt idx="8">
                  <c:v>6.9529574681739161</c:v>
                </c:pt>
                <c:pt idx="9">
                  <c:v>6.2034479016918365</c:v>
                </c:pt>
                <c:pt idx="10">
                  <c:v>5.599339336520571</c:v>
                </c:pt>
                <c:pt idx="11">
                  <c:v>5.1021652523581906</c:v>
                </c:pt>
                <c:pt idx="12">
                  <c:v>4.6858998395027029</c:v>
                </c:pt>
                <c:pt idx="13">
                  <c:v>4.3323139831885147</c:v>
                </c:pt>
                <c:pt idx="14">
                  <c:v>4.0282636664851417</c:v>
                </c:pt>
                <c:pt idx="15">
                  <c:v>3.7640348649057187</c:v>
                </c:pt>
                <c:pt idx="16">
                  <c:v>3.5322945838908875</c:v>
                </c:pt>
                <c:pt idx="17">
                  <c:v>3.3274042417265699</c:v>
                </c:pt>
                <c:pt idx="18">
                  <c:v>3.1449574646980216</c:v>
                </c:pt>
                <c:pt idx="19">
                  <c:v>2.9814612199821919</c:v>
                </c:pt>
                <c:pt idx="20">
                  <c:v>2.8341110163065135</c:v>
                </c:pt>
                <c:pt idx="21">
                  <c:v>2.7006293373952883</c:v>
                </c:pt>
              </c:numCache>
            </c:numRef>
          </c:xVal>
          <c:yVal>
            <c:numRef>
              <c:f>'IPD to Cam Separation_Ratio'!$BR$39:$BR$60</c:f>
              <c:numCache>
                <c:formatCode>0.00</c:formatCode>
                <c:ptCount val="22"/>
                <c:pt idx="0">
                  <c:v>0.27289011442431788</c:v>
                </c:pt>
                <c:pt idx="1">
                  <c:v>1.4714298580383178</c:v>
                </c:pt>
                <c:pt idx="2">
                  <c:v>1.9615556676826351</c:v>
                </c:pt>
                <c:pt idx="3">
                  <c:v>2.3024529747547229</c:v>
                </c:pt>
                <c:pt idx="4">
                  <c:v>2.6451120270135409</c:v>
                </c:pt>
                <c:pt idx="5">
                  <c:v>3.0352848854583581</c:v>
                </c:pt>
                <c:pt idx="6">
                  <c:v>3.5017716643829822</c:v>
                </c:pt>
                <c:pt idx="7">
                  <c:v>4.0750937061428516</c:v>
                </c:pt>
                <c:pt idx="8">
                  <c:v>4.7954952133674134</c:v>
                </c:pt>
                <c:pt idx="9">
                  <c:v>5.7209166419493229</c:v>
                </c:pt>
                <c:pt idx="10">
                  <c:v>6.9391965474120454</c:v>
                </c:pt>
                <c:pt idx="11">
                  <c:v>8.5897462330488139</c:v>
                </c:pt>
                <c:pt idx="12">
                  <c:v>10.905288244447249</c:v>
                </c:pt>
                <c:pt idx="13">
                  <c:v>14.298640900472463</c:v>
                </c:pt>
                <c:pt idx="14">
                  <c:v>19.560390518857318</c:v>
                </c:pt>
                <c:pt idx="15">
                  <c:v>28.36502049132676</c:v>
                </c:pt>
                <c:pt idx="16">
                  <c:v>44.789465490354416</c:v>
                </c:pt>
                <c:pt idx="17">
                  <c:v>81.050614757856181</c:v>
                </c:pt>
                <c:pt idx="18">
                  <c:v>189.1222690931005</c:v>
                </c:pt>
                <c:pt idx="19">
                  <c:v>851.05951598831155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E9EE-4A27-B3FB-6A280ED489EC}"/>
            </c:ext>
          </c:extLst>
        </c:ser>
        <c:ser>
          <c:idx val="1"/>
          <c:order val="2"/>
          <c:tx>
            <c:v>V=3.0m/s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'IPD to Cam Separation_Ratio'!$BJ$67:$BJ$88</c:f>
              <c:numCache>
                <c:formatCode>0.00</c:formatCode>
                <c:ptCount val="22"/>
                <c:pt idx="0">
                  <c:v>72.776563808868545</c:v>
                </c:pt>
                <c:pt idx="1">
                  <c:v>37.568592028827496</c:v>
                </c:pt>
                <c:pt idx="2">
                  <c:v>23.498565675952097</c:v>
                </c:pt>
                <c:pt idx="3">
                  <c:v>16.858398767738279</c:v>
                </c:pt>
                <c:pt idx="4">
                  <c:v>13.091893064346849</c:v>
                </c:pt>
                <c:pt idx="5">
                  <c:v>10.684912400002718</c:v>
                </c:pt>
                <c:pt idx="6">
                  <c:v>9.0193224313816849</c:v>
                </c:pt>
                <c:pt idx="7">
                  <c:v>7.8001878841816987</c:v>
                </c:pt>
                <c:pt idx="8">
                  <c:v>6.8699923082142584</c:v>
                </c:pt>
                <c:pt idx="9">
                  <c:v>6.1372559492619869</c:v>
                </c:pt>
                <c:pt idx="10">
                  <c:v>5.5453173088620398</c:v>
                </c:pt>
                <c:pt idx="11">
                  <c:v>5.057248532559135</c:v>
                </c:pt>
                <c:pt idx="12">
                  <c:v>4.6479706913870329</c:v>
                </c:pt>
                <c:pt idx="13">
                  <c:v>4.299862820192069</c:v>
                </c:pt>
                <c:pt idx="14">
                  <c:v>4.0001857605131041</c:v>
                </c:pt>
                <c:pt idx="15">
                  <c:v>3.7395033629310719</c:v>
                </c:pt>
                <c:pt idx="16">
                  <c:v>3.5106784302672978</c:v>
                </c:pt>
                <c:pt idx="17">
                  <c:v>3.3082135338720349</c:v>
                </c:pt>
                <c:pt idx="18">
                  <c:v>3.1278061212861559</c:v>
                </c:pt>
                <c:pt idx="19">
                  <c:v>2.9660408899871178</c:v>
                </c:pt>
                <c:pt idx="20">
                  <c:v>2.8201724724484905</c:v>
                </c:pt>
                <c:pt idx="21">
                  <c:v>2.6879689656035737</c:v>
                </c:pt>
              </c:numCache>
            </c:numRef>
          </c:xVal>
          <c:yVal>
            <c:numRef>
              <c:f>'IPD to Cam Separation_Ratio'!$BR$67:$BR$88</c:f>
              <c:numCache>
                <c:formatCode>0.00</c:formatCode>
                <c:ptCount val="22"/>
                <c:pt idx="0">
                  <c:v>0.53448725740326886</c:v>
                </c:pt>
                <c:pt idx="1">
                  <c:v>2.256709746722918</c:v>
                </c:pt>
                <c:pt idx="2">
                  <c:v>2.9695932597037622</c:v>
                </c:pt>
                <c:pt idx="3">
                  <c:v>3.4785376549189984</c:v>
                </c:pt>
                <c:pt idx="4">
                  <c:v>3.9950066678059848</c:v>
                </c:pt>
                <c:pt idx="5">
                  <c:v>4.5850908249281996</c:v>
                </c:pt>
                <c:pt idx="6">
                  <c:v>5.2917619182966025</c:v>
                </c:pt>
                <c:pt idx="7">
                  <c:v>6.1613017545463578</c:v>
                </c:pt>
                <c:pt idx="8">
                  <c:v>7.2551149743027565</c:v>
                </c:pt>
                <c:pt idx="9">
                  <c:v>8.6618787705272915</c:v>
                </c:pt>
                <c:pt idx="10">
                  <c:v>10.516348620324578</c:v>
                </c:pt>
                <c:pt idx="11">
                  <c:v>13.032926452980647</c:v>
                </c:pt>
                <c:pt idx="12">
                  <c:v>16.570555107464138</c:v>
                </c:pt>
                <c:pt idx="13">
                  <c:v>21.768245505739827</c:v>
                </c:pt>
                <c:pt idx="14">
                  <c:v>29.855489094842582</c:v>
                </c:pt>
                <c:pt idx="15">
                  <c:v>43.452951870208949</c:v>
                </c:pt>
                <c:pt idx="16">
                  <c:v>69.000149568417584</c:v>
                </c:pt>
                <c:pt idx="17">
                  <c:v>126.07891982506473</c:v>
                </c:pt>
                <c:pt idx="18">
                  <c:v>300.37091174941764</c:v>
                </c:pt>
                <c:pt idx="19">
                  <c:v>1458.9596855642617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E9EE-4A27-B3FB-6A280ED48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117000"/>
        <c:axId val="303119624"/>
      </c:scatterChart>
      <c:valAx>
        <c:axId val="303117000"/>
        <c:scaling>
          <c:orientation val="maxMin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Eccentricity [°]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0276612791822075"/>
              <c:y val="0.914616141732283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9624"/>
        <c:crosses val="autoZero"/>
        <c:crossBetween val="midCat"/>
        <c:majorUnit val="10"/>
      </c:valAx>
      <c:valAx>
        <c:axId val="303119624"/>
        <c:scaling>
          <c:orientation val="minMax"/>
          <c:max val="5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Speed [m/s]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287194363862411E-3"/>
              <c:y val="0.3113015284854099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170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056057466500898"/>
          <c:y val="0.10239597807626988"/>
          <c:w val="0.31663240779113139"/>
          <c:h val="0.2155103314291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image" Target="../media/image2.png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image" Target="../media/image3.png"/><Relationship Id="rId7" Type="http://schemas.openxmlformats.org/officeDocument/2006/relationships/chart" Target="../charts/chart27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5</xdr:col>
      <xdr:colOff>169431</xdr:colOff>
      <xdr:row>12</xdr:row>
      <xdr:rowOff>68036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7002"/>
        <a:stretch/>
      </xdr:blipFill>
      <xdr:spPr>
        <a:xfrm>
          <a:off x="612321" y="1728107"/>
          <a:ext cx="3244646" cy="857250"/>
        </a:xfrm>
        <a:prstGeom prst="rect">
          <a:avLst/>
        </a:prstGeom>
      </xdr:spPr>
    </xdr:pic>
    <xdr:clientData/>
  </xdr:twoCellAnchor>
  <xdr:twoCellAnchor>
    <xdr:from>
      <xdr:col>75</xdr:col>
      <xdr:colOff>0</xdr:colOff>
      <xdr:row>8</xdr:row>
      <xdr:rowOff>0</xdr:rowOff>
    </xdr:from>
    <xdr:to>
      <xdr:col>80</xdr:col>
      <xdr:colOff>557893</xdr:colOff>
      <xdr:row>24</xdr:row>
      <xdr:rowOff>33746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75</xdr:col>
      <xdr:colOff>0</xdr:colOff>
      <xdr:row>36</xdr:row>
      <xdr:rowOff>0</xdr:rowOff>
    </xdr:from>
    <xdr:to>
      <xdr:col>80</xdr:col>
      <xdr:colOff>557893</xdr:colOff>
      <xdr:row>52</xdr:row>
      <xdr:rowOff>33745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0</xdr:colOff>
      <xdr:row>64</xdr:row>
      <xdr:rowOff>0</xdr:rowOff>
    </xdr:from>
    <xdr:to>
      <xdr:col>80</xdr:col>
      <xdr:colOff>557893</xdr:colOff>
      <xdr:row>80</xdr:row>
      <xdr:rowOff>33745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82</xdr:col>
      <xdr:colOff>0</xdr:colOff>
      <xdr:row>8</xdr:row>
      <xdr:rowOff>0</xdr:rowOff>
    </xdr:from>
    <xdr:to>
      <xdr:col>87</xdr:col>
      <xdr:colOff>557893</xdr:colOff>
      <xdr:row>24</xdr:row>
      <xdr:rowOff>33746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82</xdr:col>
      <xdr:colOff>0</xdr:colOff>
      <xdr:row>36</xdr:row>
      <xdr:rowOff>0</xdr:rowOff>
    </xdr:from>
    <xdr:to>
      <xdr:col>87</xdr:col>
      <xdr:colOff>557893</xdr:colOff>
      <xdr:row>52</xdr:row>
      <xdr:rowOff>33745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82</xdr:col>
      <xdr:colOff>0</xdr:colOff>
      <xdr:row>64</xdr:row>
      <xdr:rowOff>0</xdr:rowOff>
    </xdr:from>
    <xdr:to>
      <xdr:col>87</xdr:col>
      <xdr:colOff>557893</xdr:colOff>
      <xdr:row>80</xdr:row>
      <xdr:rowOff>33745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91</xdr:col>
      <xdr:colOff>0</xdr:colOff>
      <xdr:row>8</xdr:row>
      <xdr:rowOff>0</xdr:rowOff>
    </xdr:from>
    <xdr:to>
      <xdr:col>96</xdr:col>
      <xdr:colOff>557893</xdr:colOff>
      <xdr:row>24</xdr:row>
      <xdr:rowOff>33746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98</xdr:col>
      <xdr:colOff>0</xdr:colOff>
      <xdr:row>8</xdr:row>
      <xdr:rowOff>0</xdr:rowOff>
    </xdr:from>
    <xdr:to>
      <xdr:col>103</xdr:col>
      <xdr:colOff>557893</xdr:colOff>
      <xdr:row>24</xdr:row>
      <xdr:rowOff>33746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91</xdr:col>
      <xdr:colOff>68035</xdr:colOff>
      <xdr:row>35</xdr:row>
      <xdr:rowOff>149679</xdr:rowOff>
    </xdr:from>
    <xdr:to>
      <xdr:col>97</xdr:col>
      <xdr:colOff>13607</xdr:colOff>
      <xdr:row>51</xdr:row>
      <xdr:rowOff>169817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98</xdr:col>
      <xdr:colOff>0</xdr:colOff>
      <xdr:row>36</xdr:row>
      <xdr:rowOff>0</xdr:rowOff>
    </xdr:from>
    <xdr:to>
      <xdr:col>103</xdr:col>
      <xdr:colOff>557893</xdr:colOff>
      <xdr:row>52</xdr:row>
      <xdr:rowOff>33745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105</xdr:col>
      <xdr:colOff>0</xdr:colOff>
      <xdr:row>36</xdr:row>
      <xdr:rowOff>0</xdr:rowOff>
    </xdr:from>
    <xdr:to>
      <xdr:col>110</xdr:col>
      <xdr:colOff>557893</xdr:colOff>
      <xdr:row>52</xdr:row>
      <xdr:rowOff>33745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105</xdr:col>
      <xdr:colOff>0</xdr:colOff>
      <xdr:row>8</xdr:row>
      <xdr:rowOff>0</xdr:rowOff>
    </xdr:from>
    <xdr:to>
      <xdr:col>110</xdr:col>
      <xdr:colOff>557893</xdr:colOff>
      <xdr:row>24</xdr:row>
      <xdr:rowOff>33746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7</xdr:row>
      <xdr:rowOff>0</xdr:rowOff>
    </xdr:from>
    <xdr:to>
      <xdr:col>4</xdr:col>
      <xdr:colOff>681719</xdr:colOff>
      <xdr:row>9</xdr:row>
      <xdr:rowOff>192674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1" y="1552575"/>
          <a:ext cx="2724150" cy="583199"/>
        </a:xfrm>
        <a:prstGeom prst="rect">
          <a:avLst/>
        </a:prstGeom>
      </xdr:spPr>
    </xdr:pic>
    <xdr:clientData/>
  </xdr:twoCellAnchor>
  <xdr:twoCellAnchor>
    <xdr:from>
      <xdr:col>73</xdr:col>
      <xdr:colOff>0</xdr:colOff>
      <xdr:row>8</xdr:row>
      <xdr:rowOff>0</xdr:rowOff>
    </xdr:from>
    <xdr:to>
      <xdr:col>78</xdr:col>
      <xdr:colOff>557893</xdr:colOff>
      <xdr:row>24</xdr:row>
      <xdr:rowOff>33746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80</xdr:col>
      <xdr:colOff>0</xdr:colOff>
      <xdr:row>8</xdr:row>
      <xdr:rowOff>0</xdr:rowOff>
    </xdr:from>
    <xdr:to>
      <xdr:col>85</xdr:col>
      <xdr:colOff>557893</xdr:colOff>
      <xdr:row>24</xdr:row>
      <xdr:rowOff>33746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73</xdr:col>
      <xdr:colOff>0</xdr:colOff>
      <xdr:row>36</xdr:row>
      <xdr:rowOff>0</xdr:rowOff>
    </xdr:from>
    <xdr:to>
      <xdr:col>78</xdr:col>
      <xdr:colOff>557893</xdr:colOff>
      <xdr:row>52</xdr:row>
      <xdr:rowOff>33746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80</xdr:col>
      <xdr:colOff>0</xdr:colOff>
      <xdr:row>36</xdr:row>
      <xdr:rowOff>0</xdr:rowOff>
    </xdr:from>
    <xdr:to>
      <xdr:col>85</xdr:col>
      <xdr:colOff>557893</xdr:colOff>
      <xdr:row>52</xdr:row>
      <xdr:rowOff>33746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73</xdr:col>
      <xdr:colOff>0</xdr:colOff>
      <xdr:row>64</xdr:row>
      <xdr:rowOff>0</xdr:rowOff>
    </xdr:from>
    <xdr:to>
      <xdr:col>78</xdr:col>
      <xdr:colOff>557893</xdr:colOff>
      <xdr:row>80</xdr:row>
      <xdr:rowOff>33746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80</xdr:col>
      <xdr:colOff>0</xdr:colOff>
      <xdr:row>64</xdr:row>
      <xdr:rowOff>0</xdr:rowOff>
    </xdr:from>
    <xdr:to>
      <xdr:col>85</xdr:col>
      <xdr:colOff>557893</xdr:colOff>
      <xdr:row>80</xdr:row>
      <xdr:rowOff>33746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89</xdr:col>
      <xdr:colOff>0</xdr:colOff>
      <xdr:row>36</xdr:row>
      <xdr:rowOff>0</xdr:rowOff>
    </xdr:from>
    <xdr:to>
      <xdr:col>94</xdr:col>
      <xdr:colOff>557893</xdr:colOff>
      <xdr:row>52</xdr:row>
      <xdr:rowOff>33746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96</xdr:col>
      <xdr:colOff>0</xdr:colOff>
      <xdr:row>36</xdr:row>
      <xdr:rowOff>0</xdr:rowOff>
    </xdr:from>
    <xdr:to>
      <xdr:col>101</xdr:col>
      <xdr:colOff>557893</xdr:colOff>
      <xdr:row>52</xdr:row>
      <xdr:rowOff>33746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103</xdr:col>
      <xdr:colOff>0</xdr:colOff>
      <xdr:row>36</xdr:row>
      <xdr:rowOff>0</xdr:rowOff>
    </xdr:from>
    <xdr:to>
      <xdr:col>108</xdr:col>
      <xdr:colOff>557893</xdr:colOff>
      <xdr:row>52</xdr:row>
      <xdr:rowOff>33746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0</xdr:colOff>
      <xdr:row>8</xdr:row>
      <xdr:rowOff>0</xdr:rowOff>
    </xdr:from>
    <xdr:to>
      <xdr:col>77</xdr:col>
      <xdr:colOff>557893</xdr:colOff>
      <xdr:row>24</xdr:row>
      <xdr:rowOff>33746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79</xdr:col>
      <xdr:colOff>0</xdr:colOff>
      <xdr:row>8</xdr:row>
      <xdr:rowOff>0</xdr:rowOff>
    </xdr:from>
    <xdr:to>
      <xdr:col>84</xdr:col>
      <xdr:colOff>557893</xdr:colOff>
      <xdr:row>24</xdr:row>
      <xdr:rowOff>33746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612320</xdr:colOff>
      <xdr:row>7</xdr:row>
      <xdr:rowOff>0</xdr:rowOff>
    </xdr:from>
    <xdr:to>
      <xdr:col>3</xdr:col>
      <xdr:colOff>1068917</xdr:colOff>
      <xdr:row>11</xdr:row>
      <xdr:rowOff>81643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2320" y="1551214"/>
          <a:ext cx="3341311" cy="884465"/>
        </a:xfrm>
        <a:prstGeom prst="rect">
          <a:avLst/>
        </a:prstGeom>
      </xdr:spPr>
    </xdr:pic>
    <xdr:clientData/>
  </xdr:twoCellAnchor>
  <xdr:twoCellAnchor>
    <xdr:from>
      <xdr:col>72</xdr:col>
      <xdr:colOff>0</xdr:colOff>
      <xdr:row>36</xdr:row>
      <xdr:rowOff>0</xdr:rowOff>
    </xdr:from>
    <xdr:to>
      <xdr:col>77</xdr:col>
      <xdr:colOff>557893</xdr:colOff>
      <xdr:row>52</xdr:row>
      <xdr:rowOff>33747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79</xdr:col>
      <xdr:colOff>0</xdr:colOff>
      <xdr:row>36</xdr:row>
      <xdr:rowOff>0</xdr:rowOff>
    </xdr:from>
    <xdr:to>
      <xdr:col>84</xdr:col>
      <xdr:colOff>557893</xdr:colOff>
      <xdr:row>52</xdr:row>
      <xdr:rowOff>33747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72</xdr:col>
      <xdr:colOff>0</xdr:colOff>
      <xdr:row>64</xdr:row>
      <xdr:rowOff>0</xdr:rowOff>
    </xdr:from>
    <xdr:to>
      <xdr:col>77</xdr:col>
      <xdr:colOff>557893</xdr:colOff>
      <xdr:row>80</xdr:row>
      <xdr:rowOff>33747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79</xdr:col>
      <xdr:colOff>0</xdr:colOff>
      <xdr:row>64</xdr:row>
      <xdr:rowOff>0</xdr:rowOff>
    </xdr:from>
    <xdr:to>
      <xdr:col>84</xdr:col>
      <xdr:colOff>557893</xdr:colOff>
      <xdr:row>80</xdr:row>
      <xdr:rowOff>33747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94</xdr:col>
      <xdr:colOff>598715</xdr:colOff>
      <xdr:row>36</xdr:row>
      <xdr:rowOff>13607</xdr:rowOff>
    </xdr:from>
    <xdr:to>
      <xdr:col>100</xdr:col>
      <xdr:colOff>544286</xdr:colOff>
      <xdr:row>52</xdr:row>
      <xdr:rowOff>47354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87</xdr:col>
      <xdr:colOff>0</xdr:colOff>
      <xdr:row>36</xdr:row>
      <xdr:rowOff>0</xdr:rowOff>
    </xdr:from>
    <xdr:to>
      <xdr:col>92</xdr:col>
      <xdr:colOff>557893</xdr:colOff>
      <xdr:row>52</xdr:row>
      <xdr:rowOff>33747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103</xdr:col>
      <xdr:colOff>0</xdr:colOff>
      <xdr:row>36</xdr:row>
      <xdr:rowOff>0</xdr:rowOff>
    </xdr:from>
    <xdr:to>
      <xdr:col>108</xdr:col>
      <xdr:colOff>557893</xdr:colOff>
      <xdr:row>52</xdr:row>
      <xdr:rowOff>33747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J88"/>
  <sheetViews>
    <sheetView topLeftCell="CD7" zoomScale="70" zoomScaleNormal="70" workbookViewId="0">
      <selection activeCell="CP71" sqref="CP71"/>
    </sheetView>
  </sheetViews>
  <sheetFormatPr defaultRowHeight="15" x14ac:dyDescent="0.25"/>
  <cols>
    <col min="2" max="2" width="10.28515625" customWidth="1"/>
    <col min="3" max="3" width="10.5703125" customWidth="1"/>
    <col min="4" max="4" width="11.7109375" customWidth="1"/>
    <col min="5" max="5" width="13.7109375" customWidth="1"/>
    <col min="6" max="6" width="7.28515625" customWidth="1"/>
    <col min="7" max="7" width="14.28515625" style="6" bestFit="1" customWidth="1"/>
    <col min="8" max="8" width="9" style="21" customWidth="1"/>
    <col min="9" max="9" width="8.42578125" style="21" customWidth="1"/>
    <col min="10" max="10" width="8" style="21" customWidth="1"/>
    <col min="11" max="11" width="8.140625" style="21" bestFit="1" customWidth="1"/>
    <col min="12" max="12" width="8.140625" style="21" customWidth="1"/>
    <col min="13" max="13" width="8.28515625" style="21" bestFit="1" customWidth="1"/>
    <col min="14" max="14" width="6.85546875" style="21" bestFit="1" customWidth="1"/>
    <col min="15" max="15" width="9.140625" style="21" bestFit="1" customWidth="1"/>
    <col min="16" max="16" width="9.85546875" style="21" customWidth="1"/>
    <col min="17" max="17" width="10.28515625" style="21" bestFit="1" customWidth="1"/>
    <col min="18" max="18" width="10" style="21" bestFit="1" customWidth="1"/>
    <col min="19" max="19" width="10" style="21" customWidth="1"/>
    <col min="20" max="20" width="8.28515625" style="21" bestFit="1" customWidth="1"/>
    <col min="21" max="21" width="6.85546875" style="21" bestFit="1" customWidth="1"/>
    <col min="22" max="22" width="9.28515625" style="21" customWidth="1"/>
    <col min="23" max="23" width="8.85546875" style="21" customWidth="1"/>
    <col min="24" max="24" width="10" style="21" customWidth="1"/>
    <col min="25" max="25" width="10" style="21" bestFit="1" customWidth="1"/>
    <col min="26" max="26" width="10" style="21" customWidth="1"/>
    <col min="27" max="27" width="7.42578125" style="21" bestFit="1" customWidth="1"/>
    <col min="28" max="28" width="6.85546875" style="21" bestFit="1" customWidth="1"/>
    <col min="29" max="29" width="9.28515625" style="21" customWidth="1"/>
    <col min="30" max="30" width="8.7109375" style="21" customWidth="1"/>
    <col min="31" max="31" width="9.7109375" style="21" customWidth="1"/>
    <col min="32" max="32" width="8.140625" style="21" bestFit="1" customWidth="1"/>
    <col min="33" max="33" width="8.140625" style="21" customWidth="1"/>
    <col min="34" max="36" width="9.140625" style="6"/>
    <col min="37" max="37" width="13.85546875" style="6" bestFit="1" customWidth="1"/>
    <col min="38" max="38" width="9.5703125" style="6" bestFit="1" customWidth="1"/>
    <col min="39" max="39" width="8.42578125" style="6" customWidth="1"/>
    <col min="40" max="40" width="8.140625" style="6" bestFit="1" customWidth="1"/>
    <col min="41" max="41" width="10.140625" style="6" customWidth="1"/>
    <col min="42" max="42" width="9.85546875" style="6" customWidth="1"/>
    <col min="43" max="43" width="7.85546875" style="6" bestFit="1" customWidth="1"/>
    <col min="44" max="44" width="6.85546875" style="6" bestFit="1" customWidth="1"/>
    <col min="45" max="45" width="8.28515625" style="6" customWidth="1"/>
    <col min="46" max="46" width="8.85546875" style="6" customWidth="1"/>
    <col min="47" max="47" width="10.5703125" style="6" customWidth="1"/>
    <col min="48" max="48" width="8.140625" style="6" bestFit="1" customWidth="1"/>
    <col min="49" max="49" width="8.140625" style="6" customWidth="1"/>
    <col min="50" max="50" width="8.28515625" style="6" bestFit="1" customWidth="1"/>
    <col min="51" max="51" width="6.85546875" style="6" bestFit="1" customWidth="1"/>
    <col min="52" max="52" width="8.85546875" style="6" customWidth="1"/>
    <col min="53" max="53" width="8.7109375" style="6" bestFit="1" customWidth="1"/>
    <col min="54" max="54" width="9.7109375" style="6" customWidth="1"/>
    <col min="55" max="55" width="10" style="6" bestFit="1" customWidth="1"/>
    <col min="56" max="56" width="10" style="6" customWidth="1"/>
    <col min="57" max="57" width="10.5703125" style="6" bestFit="1" customWidth="1"/>
    <col min="58" max="58" width="6.85546875" bestFit="1" customWidth="1"/>
    <col min="59" max="59" width="9.28515625" customWidth="1"/>
    <col min="60" max="60" width="9.5703125" customWidth="1"/>
    <col min="61" max="61" width="10" customWidth="1"/>
    <col min="62" max="62" width="8.140625" bestFit="1" customWidth="1"/>
  </cols>
  <sheetData>
    <row r="2" spans="2:74" ht="29.25" customHeight="1" x14ac:dyDescent="0.25">
      <c r="B2" s="3" t="s">
        <v>8</v>
      </c>
      <c r="C2" s="3" t="s">
        <v>9</v>
      </c>
      <c r="D2" s="4" t="s">
        <v>10</v>
      </c>
      <c r="E2" s="4" t="s">
        <v>11</v>
      </c>
    </row>
    <row r="3" spans="2:74" x14ac:dyDescent="0.25">
      <c r="B3" s="3">
        <v>6.5</v>
      </c>
      <c r="C3" s="3">
        <v>6.5</v>
      </c>
      <c r="D3" s="1">
        <f>C3/B3</f>
        <v>1</v>
      </c>
      <c r="E3" s="1">
        <v>3</v>
      </c>
    </row>
    <row r="4" spans="2:74" x14ac:dyDescent="0.25">
      <c r="B4" s="1">
        <v>6.5</v>
      </c>
      <c r="C4" s="1">
        <v>5.5</v>
      </c>
      <c r="D4" s="1">
        <f>C4/B4</f>
        <v>0.84615384615384615</v>
      </c>
      <c r="E4" s="1">
        <v>3</v>
      </c>
    </row>
    <row r="5" spans="2:74" x14ac:dyDescent="0.25">
      <c r="B5" s="1">
        <v>6.5</v>
      </c>
      <c r="C5" s="1">
        <v>7.5</v>
      </c>
      <c r="D5" s="1">
        <f>C5/B5</f>
        <v>1.1538461538461537</v>
      </c>
      <c r="E5" s="1">
        <v>3</v>
      </c>
    </row>
    <row r="7" spans="2:74" ht="15.75" thickBot="1" x14ac:dyDescent="0.3"/>
    <row r="8" spans="2:74" ht="15.75" thickBot="1" x14ac:dyDescent="0.3">
      <c r="G8" s="47" t="s">
        <v>46</v>
      </c>
      <c r="M8" s="27" t="s">
        <v>48</v>
      </c>
      <c r="T8" s="27" t="s">
        <v>49</v>
      </c>
      <c r="AA8" s="27" t="s">
        <v>50</v>
      </c>
      <c r="AK8" s="47" t="s">
        <v>43</v>
      </c>
      <c r="AM8" s="21"/>
      <c r="AN8" s="21"/>
      <c r="AO8" s="21"/>
      <c r="AP8" s="21"/>
      <c r="AQ8" s="27" t="s">
        <v>48</v>
      </c>
      <c r="AR8" s="21"/>
      <c r="AS8" s="21"/>
      <c r="AT8" s="21"/>
      <c r="AU8" s="21"/>
      <c r="AV8" s="21"/>
      <c r="AW8" s="21"/>
      <c r="AX8" s="27" t="s">
        <v>49</v>
      </c>
      <c r="AY8" s="21"/>
      <c r="AZ8" s="21"/>
      <c r="BA8" s="21"/>
      <c r="BB8" s="21"/>
      <c r="BC8" s="21"/>
      <c r="BD8" s="21"/>
      <c r="BE8" s="27" t="s">
        <v>50</v>
      </c>
      <c r="BF8" s="21"/>
      <c r="BG8" s="21"/>
      <c r="BH8" s="21"/>
      <c r="BI8" s="21"/>
      <c r="BJ8" s="21"/>
      <c r="BQ8" s="46" t="s">
        <v>51</v>
      </c>
      <c r="BU8" s="46" t="s">
        <v>52</v>
      </c>
    </row>
    <row r="9" spans="2:74" x14ac:dyDescent="0.25">
      <c r="G9" s="92" t="s">
        <v>2</v>
      </c>
      <c r="H9" s="94" t="s">
        <v>0</v>
      </c>
      <c r="I9" s="95"/>
      <c r="J9" s="96"/>
      <c r="K9" s="97" t="s">
        <v>45</v>
      </c>
      <c r="L9" s="102" t="s">
        <v>47</v>
      </c>
      <c r="M9" s="99" t="s">
        <v>42</v>
      </c>
      <c r="N9" s="100"/>
      <c r="O9" s="101" t="s">
        <v>3</v>
      </c>
      <c r="P9" s="95"/>
      <c r="Q9" s="96"/>
      <c r="R9" s="97" t="s">
        <v>45</v>
      </c>
      <c r="S9" s="104" t="s">
        <v>47</v>
      </c>
      <c r="T9" s="106" t="s">
        <v>42</v>
      </c>
      <c r="U9" s="100"/>
      <c r="V9" s="101" t="s">
        <v>3</v>
      </c>
      <c r="W9" s="95"/>
      <c r="X9" s="96"/>
      <c r="Y9" s="97" t="s">
        <v>45</v>
      </c>
      <c r="Z9" s="102" t="s">
        <v>47</v>
      </c>
      <c r="AA9" s="99" t="s">
        <v>42</v>
      </c>
      <c r="AB9" s="100"/>
      <c r="AC9" s="101" t="s">
        <v>3</v>
      </c>
      <c r="AD9" s="95"/>
      <c r="AE9" s="96"/>
      <c r="AF9" s="97" t="s">
        <v>45</v>
      </c>
      <c r="AG9" s="104" t="s">
        <v>47</v>
      </c>
      <c r="AK9" s="92" t="s">
        <v>2</v>
      </c>
      <c r="AL9" s="94" t="s">
        <v>0</v>
      </c>
      <c r="AM9" s="95"/>
      <c r="AN9" s="96"/>
      <c r="AO9" s="97" t="s">
        <v>45</v>
      </c>
      <c r="AP9" s="102" t="s">
        <v>47</v>
      </c>
      <c r="AQ9" s="99" t="s">
        <v>42</v>
      </c>
      <c r="AR9" s="100"/>
      <c r="AS9" s="101" t="s">
        <v>3</v>
      </c>
      <c r="AT9" s="95"/>
      <c r="AU9" s="96"/>
      <c r="AV9" s="97" t="s">
        <v>45</v>
      </c>
      <c r="AW9" s="104" t="s">
        <v>47</v>
      </c>
      <c r="AX9" s="106" t="s">
        <v>42</v>
      </c>
      <c r="AY9" s="100"/>
      <c r="AZ9" s="101" t="s">
        <v>3</v>
      </c>
      <c r="BA9" s="95"/>
      <c r="BB9" s="96"/>
      <c r="BC9" s="97" t="s">
        <v>45</v>
      </c>
      <c r="BD9" s="102" t="s">
        <v>47</v>
      </c>
      <c r="BE9" s="99" t="s">
        <v>42</v>
      </c>
      <c r="BF9" s="100"/>
      <c r="BG9" s="101" t="s">
        <v>3</v>
      </c>
      <c r="BH9" s="95"/>
      <c r="BI9" s="96"/>
      <c r="BJ9" s="97" t="s">
        <v>45</v>
      </c>
      <c r="BK9" s="104" t="s">
        <v>47</v>
      </c>
      <c r="BQ9" s="107" t="s">
        <v>48</v>
      </c>
      <c r="BR9" s="109" t="s">
        <v>49</v>
      </c>
      <c r="BS9" s="104" t="s">
        <v>50</v>
      </c>
      <c r="BU9" s="112" t="s">
        <v>49</v>
      </c>
      <c r="BV9" s="114" t="s">
        <v>50</v>
      </c>
    </row>
    <row r="10" spans="2:74" ht="15.75" thickBot="1" x14ac:dyDescent="0.3">
      <c r="G10" s="93"/>
      <c r="H10" s="22" t="s">
        <v>36</v>
      </c>
      <c r="I10" s="23" t="s">
        <v>37</v>
      </c>
      <c r="J10" s="23" t="s">
        <v>38</v>
      </c>
      <c r="K10" s="98"/>
      <c r="L10" s="103"/>
      <c r="M10" s="24" t="s">
        <v>5</v>
      </c>
      <c r="N10" s="25" t="s">
        <v>7</v>
      </c>
      <c r="O10" s="26" t="s">
        <v>39</v>
      </c>
      <c r="P10" s="23" t="s">
        <v>40</v>
      </c>
      <c r="Q10" s="23" t="s">
        <v>41</v>
      </c>
      <c r="R10" s="98"/>
      <c r="S10" s="105"/>
      <c r="T10" s="25" t="s">
        <v>5</v>
      </c>
      <c r="U10" s="25" t="s">
        <v>7</v>
      </c>
      <c r="V10" s="26" t="s">
        <v>39</v>
      </c>
      <c r="W10" s="23" t="s">
        <v>40</v>
      </c>
      <c r="X10" s="23" t="s">
        <v>41</v>
      </c>
      <c r="Y10" s="98"/>
      <c r="Z10" s="103"/>
      <c r="AA10" s="24" t="s">
        <v>5</v>
      </c>
      <c r="AB10" s="25" t="s">
        <v>7</v>
      </c>
      <c r="AC10" s="26" t="s">
        <v>39</v>
      </c>
      <c r="AD10" s="23" t="s">
        <v>40</v>
      </c>
      <c r="AE10" s="23" t="s">
        <v>41</v>
      </c>
      <c r="AF10" s="98"/>
      <c r="AG10" s="105"/>
      <c r="AK10" s="93"/>
      <c r="AL10" s="22" t="s">
        <v>36</v>
      </c>
      <c r="AM10" s="23" t="s">
        <v>37</v>
      </c>
      <c r="AN10" s="23" t="s">
        <v>38</v>
      </c>
      <c r="AO10" s="98"/>
      <c r="AP10" s="103"/>
      <c r="AQ10" s="24" t="s">
        <v>5</v>
      </c>
      <c r="AR10" s="25" t="s">
        <v>7</v>
      </c>
      <c r="AS10" s="26" t="s">
        <v>39</v>
      </c>
      <c r="AT10" s="23" t="s">
        <v>40</v>
      </c>
      <c r="AU10" s="23" t="s">
        <v>41</v>
      </c>
      <c r="AV10" s="98"/>
      <c r="AW10" s="105"/>
      <c r="AX10" s="25" t="s">
        <v>5</v>
      </c>
      <c r="AY10" s="25" t="s">
        <v>7</v>
      </c>
      <c r="AZ10" s="26" t="s">
        <v>39</v>
      </c>
      <c r="BA10" s="23" t="s">
        <v>40</v>
      </c>
      <c r="BB10" s="23" t="s">
        <v>41</v>
      </c>
      <c r="BC10" s="98"/>
      <c r="BD10" s="103"/>
      <c r="BE10" s="24" t="s">
        <v>5</v>
      </c>
      <c r="BF10" s="25" t="s">
        <v>7</v>
      </c>
      <c r="BG10" s="26" t="s">
        <v>39</v>
      </c>
      <c r="BH10" s="23" t="s">
        <v>40</v>
      </c>
      <c r="BI10" s="23" t="s">
        <v>41</v>
      </c>
      <c r="BJ10" s="98"/>
      <c r="BK10" s="105"/>
      <c r="BQ10" s="108"/>
      <c r="BR10" s="110"/>
      <c r="BS10" s="111"/>
      <c r="BU10" s="113"/>
      <c r="BV10" s="115"/>
    </row>
    <row r="11" spans="2:74" ht="15.75" thickBot="1" x14ac:dyDescent="0.3">
      <c r="G11" s="51" t="s">
        <v>14</v>
      </c>
      <c r="H11" s="77">
        <v>1</v>
      </c>
      <c r="I11" s="78">
        <v>0</v>
      </c>
      <c r="J11" s="78">
        <v>0.01</v>
      </c>
      <c r="K11" s="78">
        <f>DEGREES(ATAN2(J11,H11))</f>
        <v>89.427061302316517</v>
      </c>
      <c r="L11" s="79">
        <f>SQRT(H11*H11+I11*I11+J11*J11)</f>
        <v>1.0000499987500624</v>
      </c>
      <c r="M11" s="80">
        <v>1</v>
      </c>
      <c r="N11" s="78">
        <v>3</v>
      </c>
      <c r="O11" s="78">
        <f>(M11*N11)/(J11*(M11-1)+N11)*H11</f>
        <v>1</v>
      </c>
      <c r="P11" s="78">
        <f>(M11*N11)/(J11*(M11-1)+N11)*I11</f>
        <v>0</v>
      </c>
      <c r="Q11" s="78">
        <f>(M11*N11)/(J11*(M11-1)+N11)*J11</f>
        <v>0.01</v>
      </c>
      <c r="R11" s="78">
        <f>DEGREES(ATAN2(Q11,O11))</f>
        <v>89.427061302316517</v>
      </c>
      <c r="S11" s="83">
        <f>SQRT(O11*O11+P11*P11+Q11*Q11)</f>
        <v>1.0000499987500624</v>
      </c>
      <c r="T11" s="84">
        <v>0.85</v>
      </c>
      <c r="U11" s="78">
        <v>3</v>
      </c>
      <c r="V11" s="78">
        <f>(T11*U11)/(J11*(T11-1)+U11)*H11</f>
        <v>0.8504252126063031</v>
      </c>
      <c r="W11" s="78">
        <f>(T11*U11)/(J11*(T11-1)+U11)*I11</f>
        <v>0</v>
      </c>
      <c r="X11" s="78">
        <f>(T11*U11)/(J11*(T11-1)+U11)*J11</f>
        <v>8.5042521260630319E-3</v>
      </c>
      <c r="Y11" s="78">
        <f>DEGREES(ATAN2(X11,V11))</f>
        <v>89.427061302316517</v>
      </c>
      <c r="Z11" s="79">
        <f>SQRT(V11*V11+W11*W11+X11*X11)</f>
        <v>0.85046773280395505</v>
      </c>
      <c r="AA11" s="80">
        <v>1.1538461538461537</v>
      </c>
      <c r="AB11" s="78">
        <v>3</v>
      </c>
      <c r="AC11" s="78">
        <f>(AA11*AB11)/(J11*(AA11-1)+AB11)*H11</f>
        <v>1.1532547411583802</v>
      </c>
      <c r="AD11" s="78">
        <f>(AA11*AB11)/(J11*(AA11-1)+AB11)*I11</f>
        <v>0</v>
      </c>
      <c r="AE11" s="78">
        <f>(AA11*AB11)/(J11*(AA11-1)+AB11)*J11</f>
        <v>1.1532547411583802E-2</v>
      </c>
      <c r="AF11" s="78">
        <f>DEGREES(ATAN2(AE11,AC11))</f>
        <v>89.427061302316517</v>
      </c>
      <c r="AG11" s="83">
        <f>SQRT(AC11*AC11+AD11*AD11+AE11*AE11)</f>
        <v>1.1533124024539418</v>
      </c>
      <c r="AK11" s="51" t="s">
        <v>14</v>
      </c>
      <c r="AL11" s="77">
        <v>1</v>
      </c>
      <c r="AM11" s="78">
        <v>0</v>
      </c>
      <c r="AN11" s="78">
        <v>0.11</v>
      </c>
      <c r="AO11" s="78">
        <f>DEGREES(ATAN2(AN11,AL11))</f>
        <v>83.722701510402459</v>
      </c>
      <c r="AP11" s="79">
        <f>SQRT(AL11*AL11+AM11*AM11+AN11*AN11)</f>
        <v>1.0060318086422517</v>
      </c>
      <c r="AQ11" s="80">
        <v>1</v>
      </c>
      <c r="AR11" s="78">
        <v>3</v>
      </c>
      <c r="AS11" s="78">
        <f>(AQ11*AR11)/(AN11*(AQ11-1)+AR11)*AL11</f>
        <v>1</v>
      </c>
      <c r="AT11" s="78">
        <f>(AQ11*AR11)/(AN11*(AQ11-1)+AR11)*AM11</f>
        <v>0</v>
      </c>
      <c r="AU11" s="78">
        <f>(AQ11*AR11)/(AN11*(AQ11-1)+AR11)*AN11</f>
        <v>0.11</v>
      </c>
      <c r="AV11" s="78">
        <f>DEGREES(ATAN2(AU11,AS11))</f>
        <v>83.722701510402459</v>
      </c>
      <c r="AW11" s="83">
        <f>SQRT(AS11*AS11+AT11*AT11+AU11*AU11)</f>
        <v>1.0060318086422517</v>
      </c>
      <c r="AX11" s="84">
        <v>0.85</v>
      </c>
      <c r="AY11" s="78">
        <v>3</v>
      </c>
      <c r="AZ11" s="78">
        <f>(AX11*AY11)/(AN11*(AX11-1)+AY11)*AL11</f>
        <v>0.85470085470085466</v>
      </c>
      <c r="BA11" s="78">
        <f>(AX11*AY11)/(AN11*(AX11-1)+AY11)*AM11</f>
        <v>0</v>
      </c>
      <c r="BB11" s="78">
        <f>(AX11*AY11)/(AN11*(AX11-1)+AY11)*AN11</f>
        <v>9.4017094017094016E-2</v>
      </c>
      <c r="BC11" s="78">
        <f>DEGREES(ATAN2(BB11,AZ11))</f>
        <v>83.722701510402459</v>
      </c>
      <c r="BD11" s="79">
        <f>SQRT(AZ11*AZ11+BA11*BA11+BB11*BB11)</f>
        <v>0.85985624670277916</v>
      </c>
      <c r="BE11" s="80">
        <v>1.1538461538461537</v>
      </c>
      <c r="BF11" s="78">
        <v>3</v>
      </c>
      <c r="BG11" s="78">
        <f>(BE11*BF11)/(AN11*(BE11-1)+BF11)*AL11</f>
        <v>1.1473737888832227</v>
      </c>
      <c r="BH11" s="78">
        <f>(BE11*BF11)/(AN11*(BE11-1)+BF11)*AM11</f>
        <v>0</v>
      </c>
      <c r="BI11" s="79">
        <f>(BE11*BF11)/(AN11*(BE11-1)+BF11)*AN11</f>
        <v>0.12621111677715449</v>
      </c>
      <c r="BJ11" s="77">
        <f>DEGREES(ATAN2(BI11,BG11))</f>
        <v>83.722701510402459</v>
      </c>
      <c r="BK11" s="83">
        <f>SQRT(BG11*BG11+BH11*BH11+BI11*BI11)</f>
        <v>1.1542945280189016</v>
      </c>
      <c r="BM11">
        <f>(R11-AV11)/0.1</f>
        <v>57.043597919140581</v>
      </c>
      <c r="BQ11" s="88">
        <f t="shared" ref="BQ11:BQ32" si="0">(AW11-S11)/0.1</f>
        <v>5.981809892189327E-2</v>
      </c>
      <c r="BR11" s="89">
        <f t="shared" ref="BR11:BR30" si="1">(BD11-Z11)/0.1</f>
        <v>9.3885138988241135E-2</v>
      </c>
      <c r="BS11" s="90">
        <f t="shared" ref="BS11:BS32" si="2">(BK11-AG11)/0.1</f>
        <v>9.8212556495980152E-3</v>
      </c>
      <c r="BT11" s="86"/>
      <c r="BU11" s="50">
        <f>BR11-BQ11</f>
        <v>3.4067040066347865E-2</v>
      </c>
      <c r="BV11" s="87">
        <f>BS11-BQ11</f>
        <v>-4.9996843272295255E-2</v>
      </c>
    </row>
    <row r="12" spans="2:74" x14ac:dyDescent="0.25">
      <c r="G12" s="13" t="s">
        <v>15</v>
      </c>
      <c r="H12" s="48">
        <v>1</v>
      </c>
      <c r="I12" s="7">
        <v>0</v>
      </c>
      <c r="J12" s="7">
        <v>1</v>
      </c>
      <c r="K12" s="28">
        <f t="shared" ref="K12:K32" si="3">DEGREES(ATAN2(J12,H12))</f>
        <v>45</v>
      </c>
      <c r="L12" s="29">
        <f>SQRT(H12*H12+I12*I12+J12*J12)</f>
        <v>1.4142135623730951</v>
      </c>
      <c r="M12" s="32">
        <v>1</v>
      </c>
      <c r="N12" s="33">
        <v>3</v>
      </c>
      <c r="O12" s="7">
        <f t="shared" ref="O12:O32" si="4">(M12*N12)/(J12*(M12-1)+N12)*H12</f>
        <v>1</v>
      </c>
      <c r="P12" s="7">
        <f t="shared" ref="P12:P32" si="5">(M12*N12)/(J12*(M12-1)+N12)*I12</f>
        <v>0</v>
      </c>
      <c r="Q12" s="7">
        <f t="shared" ref="Q12:Q32" si="6">(M12*N12)/(J12*(M12-1)+N12)*J12</f>
        <v>1</v>
      </c>
      <c r="R12" s="28">
        <f t="shared" ref="R12:R32" si="7">DEGREES(ATAN2(Q12,O12))</f>
        <v>45</v>
      </c>
      <c r="S12" s="30">
        <f>SQRT(O12*O12+P12*P12+Q12*Q12)</f>
        <v>1.4142135623730951</v>
      </c>
      <c r="T12" s="34">
        <v>0.85</v>
      </c>
      <c r="U12" s="33">
        <v>3</v>
      </c>
      <c r="V12" s="7">
        <f t="shared" ref="V12:V31" si="8">(T12*U12)/(J12*(T12-1)+U12)*H12</f>
        <v>0.89473684210526305</v>
      </c>
      <c r="W12" s="7">
        <f t="shared" ref="W12:W32" si="9">(T12*U12)/(J12*(T12-1)+U12)*I12</f>
        <v>0</v>
      </c>
      <c r="X12" s="7">
        <f t="shared" ref="X12:X32" si="10">(T12*U12)/(J12*(T12-1)+U12)*J12</f>
        <v>0.89473684210526305</v>
      </c>
      <c r="Y12" s="28">
        <f t="shared" ref="Y12:Y30" si="11">DEGREES(ATAN2(X12,V12))</f>
        <v>45</v>
      </c>
      <c r="Z12" s="29">
        <f>SQRT(V12*V12+W12*W12+X12*X12)</f>
        <v>1.2653489768601376</v>
      </c>
      <c r="AA12" s="32">
        <v>1.1538461538461537</v>
      </c>
      <c r="AB12" s="33">
        <v>3</v>
      </c>
      <c r="AC12" s="7">
        <f t="shared" ref="AC12:AC32" si="12">(AA12*AB12)/(J12*(AA12-1)+AB12)*H12</f>
        <v>1.097560975609756</v>
      </c>
      <c r="AD12" s="7">
        <f t="shared" ref="AD12:AD32" si="13">(AA12*AB12)/(J12*(AA12-1)+AB12)*I12</f>
        <v>0</v>
      </c>
      <c r="AE12" s="7">
        <f t="shared" ref="AE12:AE32" si="14">(AA12*AB12)/(J12*(AA12-1)+AB12)*J12</f>
        <v>1.097560975609756</v>
      </c>
      <c r="AF12" s="28">
        <f t="shared" ref="AF12:AF32" si="15">DEGREES(ATAN2(AE12,AC12))</f>
        <v>45</v>
      </c>
      <c r="AG12" s="30">
        <f>SQRT(AC12*AC12+AD12*AD12+AE12*AE12)</f>
        <v>1.5521856172387627</v>
      </c>
      <c r="AK12" s="13" t="s">
        <v>15</v>
      </c>
      <c r="AL12" s="48">
        <v>1</v>
      </c>
      <c r="AM12" s="7">
        <v>0</v>
      </c>
      <c r="AN12" s="7">
        <v>1.1000000000000001</v>
      </c>
      <c r="AO12" s="29">
        <f t="shared" ref="AO12:AO32" si="16">DEGREES(ATAN2(AN12,AL12))</f>
        <v>42.27368900609374</v>
      </c>
      <c r="AP12" s="29">
        <f>SQRT(AL12*AL12+AM12*AM12+AN12*AN12)</f>
        <v>1.4866068747318506</v>
      </c>
      <c r="AQ12" s="32">
        <v>1</v>
      </c>
      <c r="AR12" s="33">
        <v>3</v>
      </c>
      <c r="AS12" s="7">
        <f t="shared" ref="AS12:AS32" si="17">(AQ12*AR12)/(AN12*(AQ12-1)+AR12)*AL12</f>
        <v>1</v>
      </c>
      <c r="AT12" s="7">
        <f t="shared" ref="AT12:AT32" si="18">(AQ12*AR12)/(AN12*(AQ12-1)+AR12)*AM12</f>
        <v>0</v>
      </c>
      <c r="AU12" s="7">
        <f t="shared" ref="AU12:AU32" si="19">(AQ12*AR12)/(AN12*(AQ12-1)+AR12)*AN12</f>
        <v>1.1000000000000001</v>
      </c>
      <c r="AV12" s="28">
        <f t="shared" ref="AV12:AV32" si="20">DEGREES(ATAN2(AU12,AS12))</f>
        <v>42.27368900609374</v>
      </c>
      <c r="AW12" s="30">
        <f>SQRT(AS12*AS12+AT12*AT12+AU12*AU12)</f>
        <v>1.4866068747318506</v>
      </c>
      <c r="AX12" s="34">
        <v>0.85</v>
      </c>
      <c r="AY12" s="33">
        <v>3</v>
      </c>
      <c r="AZ12" s="7">
        <f t="shared" ref="AZ12:AZ32" si="21">(AX12*AY12)/(AN12*(AX12-1)+AY12)*AL12</f>
        <v>0.89947089947089942</v>
      </c>
      <c r="BA12" s="7">
        <f t="shared" ref="BA12:BA32" si="22">(AX12*AY12)/(AN12*(AX12-1)+AY12)*AM12</f>
        <v>0</v>
      </c>
      <c r="BB12" s="7">
        <f t="shared" ref="BB12:BB32" si="23">(AX12*AY12)/(AN12*(AX12-1)+AY12)*AN12</f>
        <v>0.98941798941798942</v>
      </c>
      <c r="BC12" s="28">
        <f t="shared" ref="BC12:BC30" si="24">DEGREES(ATAN2(BB12,AZ12))</f>
        <v>42.27368900609374</v>
      </c>
      <c r="BD12" s="29">
        <f>SQRT(AZ12*AZ12+BA12*BA12+BB12*BB12)</f>
        <v>1.3371596227746805</v>
      </c>
      <c r="BE12" s="32">
        <v>1.1538461538461537</v>
      </c>
      <c r="BF12" s="33">
        <v>3</v>
      </c>
      <c r="BG12" s="7">
        <f t="shared" ref="BG12:BG32" si="25">(BE12*BF12)/(AN12*(BE12-1)+BF12)*AL12</f>
        <v>1.0922330097087378</v>
      </c>
      <c r="BH12" s="7">
        <f t="shared" ref="BH12:BH32" si="26">(BE12*BF12)/(AN12*(BE12-1)+BF12)*AM12</f>
        <v>0</v>
      </c>
      <c r="BI12" s="7">
        <f t="shared" ref="BI12:BI32" si="27">(BE12*BF12)/(AN12*(BE12-1)+BF12)*AN12</f>
        <v>1.2014563106796117</v>
      </c>
      <c r="BJ12" s="28">
        <f t="shared" ref="BJ12:BJ32" si="28">DEGREES(ATAN2(BI12,BG12))</f>
        <v>42.27368900609374</v>
      </c>
      <c r="BK12" s="30">
        <f>SQRT(BG12*BG12+BH12*BH12+BI12*BI12)</f>
        <v>1.6237211010420698</v>
      </c>
      <c r="BM12">
        <f t="shared" ref="BM12:BM32" si="29">(R12-AV12)/0.1</f>
        <v>27.263109939062602</v>
      </c>
      <c r="BQ12" s="40">
        <f t="shared" si="0"/>
        <v>0.72393312358755457</v>
      </c>
      <c r="BR12" s="44">
        <f t="shared" si="1"/>
        <v>0.71810645914542892</v>
      </c>
      <c r="BS12" s="42">
        <f t="shared" si="2"/>
        <v>0.71535483803307098</v>
      </c>
      <c r="BU12" s="57">
        <f t="shared" ref="BU12:BU30" si="30">BR12-BQ12</f>
        <v>-5.8266644421256508E-3</v>
      </c>
      <c r="BV12" s="56">
        <f t="shared" ref="BV12:BV32" si="31">BS12-BQ12</f>
        <v>-8.578285554483589E-3</v>
      </c>
    </row>
    <row r="13" spans="2:74" x14ac:dyDescent="0.25">
      <c r="G13" s="14" t="s">
        <v>16</v>
      </c>
      <c r="H13" s="10">
        <v>1</v>
      </c>
      <c r="I13" s="2">
        <v>0</v>
      </c>
      <c r="J13" s="2">
        <f>J12+1</f>
        <v>2</v>
      </c>
      <c r="K13" s="5">
        <f t="shared" si="3"/>
        <v>26.56505117707799</v>
      </c>
      <c r="L13" s="31">
        <f t="shared" ref="L13:L32" si="32">SQRT(H13*H13+I13*I13+J13*J13)</f>
        <v>2.2360679774997898</v>
      </c>
      <c r="M13" s="12">
        <v>1</v>
      </c>
      <c r="N13" s="8">
        <v>3</v>
      </c>
      <c r="O13" s="2">
        <f t="shared" si="4"/>
        <v>1</v>
      </c>
      <c r="P13" s="2">
        <f t="shared" si="5"/>
        <v>0</v>
      </c>
      <c r="Q13" s="2">
        <f t="shared" si="6"/>
        <v>2</v>
      </c>
      <c r="R13" s="5">
        <f t="shared" si="7"/>
        <v>26.56505117707799</v>
      </c>
      <c r="S13" s="11">
        <f t="shared" ref="S13:S32" si="33">SQRT(O13*O13+P13*P13+Q13*Q13)</f>
        <v>2.2360679774997898</v>
      </c>
      <c r="T13" s="9">
        <v>0.85</v>
      </c>
      <c r="U13" s="8">
        <v>3</v>
      </c>
      <c r="V13" s="2">
        <f t="shared" si="8"/>
        <v>0.94444444444444431</v>
      </c>
      <c r="W13" s="2">
        <f t="shared" si="9"/>
        <v>0</v>
      </c>
      <c r="X13" s="2">
        <f t="shared" si="10"/>
        <v>1.8888888888888886</v>
      </c>
      <c r="Y13" s="5">
        <f t="shared" si="11"/>
        <v>26.56505117707799</v>
      </c>
      <c r="Z13" s="31">
        <f t="shared" ref="Z13:Z32" si="34">SQRT(V13*V13+W13*W13+X13*X13)</f>
        <v>2.1118419787498008</v>
      </c>
      <c r="AA13" s="12">
        <v>1.1538461538461537</v>
      </c>
      <c r="AB13" s="8">
        <v>3</v>
      </c>
      <c r="AC13" s="2">
        <f t="shared" si="12"/>
        <v>1.0465116279069768</v>
      </c>
      <c r="AD13" s="2">
        <f t="shared" si="13"/>
        <v>0</v>
      </c>
      <c r="AE13" s="2">
        <f t="shared" si="14"/>
        <v>2.0930232558139537</v>
      </c>
      <c r="AF13" s="5">
        <f t="shared" si="15"/>
        <v>26.56505117707799</v>
      </c>
      <c r="AG13" s="11">
        <f t="shared" ref="AG13:AG32" si="35">SQRT(AC13*AC13+AD13*AD13+AE13*AE13)</f>
        <v>2.3400711392439661</v>
      </c>
      <c r="AK13" s="14" t="s">
        <v>16</v>
      </c>
      <c r="AL13" s="10">
        <v>1</v>
      </c>
      <c r="AM13" s="2">
        <v>0</v>
      </c>
      <c r="AN13" s="2">
        <f>AN12+1</f>
        <v>2.1</v>
      </c>
      <c r="AO13" s="31">
        <f t="shared" si="16"/>
        <v>25.463345061871614</v>
      </c>
      <c r="AP13" s="31">
        <f t="shared" ref="AP13:AP32" si="36">SQRT(AL13*AL13+AM13*AM13+AN13*AN13)</f>
        <v>2.3259406699226015</v>
      </c>
      <c r="AQ13" s="12">
        <v>1</v>
      </c>
      <c r="AR13" s="8">
        <v>3</v>
      </c>
      <c r="AS13" s="2">
        <f t="shared" si="17"/>
        <v>1</v>
      </c>
      <c r="AT13" s="2">
        <f t="shared" si="18"/>
        <v>0</v>
      </c>
      <c r="AU13" s="2">
        <f t="shared" si="19"/>
        <v>2.1</v>
      </c>
      <c r="AV13" s="5">
        <f t="shared" si="20"/>
        <v>25.463345061871614</v>
      </c>
      <c r="AW13" s="11">
        <f t="shared" ref="AW13:AW32" si="37">SQRT(AS13*AS13+AT13*AT13+AU13*AU13)</f>
        <v>2.3259406699226015</v>
      </c>
      <c r="AX13" s="9">
        <v>0.85</v>
      </c>
      <c r="AY13" s="8">
        <v>3</v>
      </c>
      <c r="AZ13" s="2">
        <f t="shared" si="21"/>
        <v>0.94972067039106134</v>
      </c>
      <c r="BA13" s="2">
        <f t="shared" si="22"/>
        <v>0</v>
      </c>
      <c r="BB13" s="2">
        <f t="shared" si="23"/>
        <v>1.994413407821229</v>
      </c>
      <c r="BC13" s="5">
        <f t="shared" si="24"/>
        <v>25.463345061871614</v>
      </c>
      <c r="BD13" s="31">
        <f t="shared" ref="BD13:BD32" si="38">SQRT(AZ13*AZ13+BA13*BA13+BB13*BB13)</f>
        <v>2.2089939323287275</v>
      </c>
      <c r="BE13" s="12">
        <v>1.1538461538461537</v>
      </c>
      <c r="BF13" s="8">
        <v>3</v>
      </c>
      <c r="BG13" s="2">
        <f t="shared" si="25"/>
        <v>1.0416666666666667</v>
      </c>
      <c r="BH13" s="2">
        <f t="shared" si="26"/>
        <v>0</v>
      </c>
      <c r="BI13" s="2">
        <f t="shared" si="27"/>
        <v>2.1875000000000004</v>
      </c>
      <c r="BJ13" s="5">
        <f t="shared" si="28"/>
        <v>25.46334506187161</v>
      </c>
      <c r="BK13" s="11">
        <f t="shared" ref="BK13:BK32" si="39">SQRT(BG13*BG13+BH13*BH13+BI13*BI13)</f>
        <v>2.4228548645027104</v>
      </c>
      <c r="BM13">
        <f t="shared" si="29"/>
        <v>11.017061152063761</v>
      </c>
      <c r="BQ13" s="40">
        <f t="shared" si="0"/>
        <v>0.89872692422811706</v>
      </c>
      <c r="BR13" s="44">
        <f t="shared" si="1"/>
        <v>0.97151953578926697</v>
      </c>
      <c r="BS13" s="42">
        <f t="shared" si="2"/>
        <v>0.82783725258744223</v>
      </c>
      <c r="BU13" s="57">
        <f t="shared" si="30"/>
        <v>7.2792611561149911E-2</v>
      </c>
      <c r="BV13" s="58">
        <f t="shared" si="31"/>
        <v>-7.0889671640674834E-2</v>
      </c>
    </row>
    <row r="14" spans="2:74" x14ac:dyDescent="0.25">
      <c r="G14" s="14" t="s">
        <v>17</v>
      </c>
      <c r="H14" s="10">
        <v>1</v>
      </c>
      <c r="I14" s="2">
        <v>0</v>
      </c>
      <c r="J14" s="2">
        <f t="shared" ref="J14:J31" si="40">J13+1</f>
        <v>3</v>
      </c>
      <c r="K14" s="5">
        <f t="shared" si="3"/>
        <v>18.43494882292201</v>
      </c>
      <c r="L14" s="31">
        <f t="shared" si="32"/>
        <v>3.1622776601683795</v>
      </c>
      <c r="M14" s="12">
        <v>1</v>
      </c>
      <c r="N14" s="8">
        <v>3</v>
      </c>
      <c r="O14" s="2">
        <f t="shared" si="4"/>
        <v>1</v>
      </c>
      <c r="P14" s="2">
        <f t="shared" si="5"/>
        <v>0</v>
      </c>
      <c r="Q14" s="2">
        <f t="shared" si="6"/>
        <v>3</v>
      </c>
      <c r="R14" s="5">
        <f t="shared" si="7"/>
        <v>18.43494882292201</v>
      </c>
      <c r="S14" s="11">
        <f t="shared" si="33"/>
        <v>3.1622776601683795</v>
      </c>
      <c r="T14" s="9">
        <v>0.85</v>
      </c>
      <c r="U14" s="8">
        <v>3</v>
      </c>
      <c r="V14" s="2">
        <f t="shared" si="8"/>
        <v>1</v>
      </c>
      <c r="W14" s="2">
        <f t="shared" si="9"/>
        <v>0</v>
      </c>
      <c r="X14" s="2">
        <f t="shared" si="10"/>
        <v>3</v>
      </c>
      <c r="Y14" s="5">
        <f t="shared" si="11"/>
        <v>18.43494882292201</v>
      </c>
      <c r="Z14" s="31">
        <f t="shared" si="34"/>
        <v>3.1622776601683795</v>
      </c>
      <c r="AA14" s="12">
        <v>1.1538461538461537</v>
      </c>
      <c r="AB14" s="8">
        <v>3</v>
      </c>
      <c r="AC14" s="2">
        <f t="shared" si="12"/>
        <v>1</v>
      </c>
      <c r="AD14" s="2">
        <f t="shared" si="13"/>
        <v>0</v>
      </c>
      <c r="AE14" s="2">
        <f t="shared" si="14"/>
        <v>3</v>
      </c>
      <c r="AF14" s="5">
        <f t="shared" si="15"/>
        <v>18.43494882292201</v>
      </c>
      <c r="AG14" s="11">
        <f t="shared" si="35"/>
        <v>3.1622776601683795</v>
      </c>
      <c r="AK14" s="14" t="s">
        <v>17</v>
      </c>
      <c r="AL14" s="10">
        <v>1</v>
      </c>
      <c r="AM14" s="2">
        <v>0</v>
      </c>
      <c r="AN14" s="2">
        <f t="shared" ref="AN14:AN32" si="41">AN13+1</f>
        <v>3.1</v>
      </c>
      <c r="AO14" s="31">
        <f t="shared" si="16"/>
        <v>17.87869659584134</v>
      </c>
      <c r="AP14" s="31">
        <f t="shared" si="36"/>
        <v>3.2572994949804666</v>
      </c>
      <c r="AQ14" s="12">
        <v>1</v>
      </c>
      <c r="AR14" s="8">
        <v>3</v>
      </c>
      <c r="AS14" s="2">
        <f t="shared" si="17"/>
        <v>1</v>
      </c>
      <c r="AT14" s="2">
        <f t="shared" si="18"/>
        <v>0</v>
      </c>
      <c r="AU14" s="2">
        <f t="shared" si="19"/>
        <v>3.1</v>
      </c>
      <c r="AV14" s="5">
        <f t="shared" si="20"/>
        <v>17.87869659584134</v>
      </c>
      <c r="AW14" s="11">
        <f t="shared" si="37"/>
        <v>3.2572994949804666</v>
      </c>
      <c r="AX14" s="9">
        <v>0.85</v>
      </c>
      <c r="AY14" s="8">
        <v>3</v>
      </c>
      <c r="AZ14" s="2">
        <f t="shared" si="21"/>
        <v>1.0059171597633134</v>
      </c>
      <c r="BA14" s="2">
        <f t="shared" si="22"/>
        <v>0</v>
      </c>
      <c r="BB14" s="2">
        <f t="shared" si="23"/>
        <v>3.1183431952662719</v>
      </c>
      <c r="BC14" s="5">
        <f t="shared" si="24"/>
        <v>17.87869659584134</v>
      </c>
      <c r="BD14" s="31">
        <f t="shared" si="38"/>
        <v>3.2765734564892259</v>
      </c>
      <c r="BE14" s="12">
        <v>1.1538461538461537</v>
      </c>
      <c r="BF14" s="8">
        <v>3</v>
      </c>
      <c r="BG14" s="2">
        <f t="shared" si="25"/>
        <v>0.99557522123893805</v>
      </c>
      <c r="BH14" s="2">
        <f t="shared" si="26"/>
        <v>0</v>
      </c>
      <c r="BI14" s="2">
        <f t="shared" si="27"/>
        <v>3.086283185840708</v>
      </c>
      <c r="BJ14" s="5">
        <f t="shared" si="28"/>
        <v>17.87869659584134</v>
      </c>
      <c r="BK14" s="11">
        <f t="shared" si="39"/>
        <v>3.2428866653566586</v>
      </c>
      <c r="BM14">
        <f t="shared" si="29"/>
        <v>5.5625222708066957</v>
      </c>
      <c r="BQ14" s="40">
        <f t="shared" si="0"/>
        <v>0.95021834812087036</v>
      </c>
      <c r="BR14" s="44">
        <f t="shared" si="1"/>
        <v>1.1429579632084641</v>
      </c>
      <c r="BS14" s="42">
        <f t="shared" si="2"/>
        <v>0.8060900518827907</v>
      </c>
      <c r="BU14" s="57">
        <f t="shared" si="30"/>
        <v>0.19273961508759374</v>
      </c>
      <c r="BV14" s="58">
        <f t="shared" si="31"/>
        <v>-0.14412829623807966</v>
      </c>
    </row>
    <row r="15" spans="2:74" x14ac:dyDescent="0.25">
      <c r="G15" s="14" t="s">
        <v>18</v>
      </c>
      <c r="H15" s="10">
        <v>1</v>
      </c>
      <c r="I15" s="2">
        <v>0</v>
      </c>
      <c r="J15" s="2">
        <f t="shared" si="40"/>
        <v>4</v>
      </c>
      <c r="K15" s="5">
        <f t="shared" si="3"/>
        <v>14.036243467926479</v>
      </c>
      <c r="L15" s="31">
        <f t="shared" si="32"/>
        <v>4.1231056256176606</v>
      </c>
      <c r="M15" s="12">
        <v>1</v>
      </c>
      <c r="N15" s="8">
        <v>3</v>
      </c>
      <c r="O15" s="2">
        <f t="shared" si="4"/>
        <v>1</v>
      </c>
      <c r="P15" s="2">
        <f t="shared" si="5"/>
        <v>0</v>
      </c>
      <c r="Q15" s="2">
        <f t="shared" si="6"/>
        <v>4</v>
      </c>
      <c r="R15" s="5">
        <f t="shared" si="7"/>
        <v>14.036243467926479</v>
      </c>
      <c r="S15" s="11">
        <f t="shared" si="33"/>
        <v>4.1231056256176606</v>
      </c>
      <c r="T15" s="9">
        <v>0.85</v>
      </c>
      <c r="U15" s="8">
        <v>3</v>
      </c>
      <c r="V15" s="2">
        <f t="shared" si="8"/>
        <v>1.0625</v>
      </c>
      <c r="W15" s="2">
        <f t="shared" si="9"/>
        <v>0</v>
      </c>
      <c r="X15" s="2">
        <f t="shared" si="10"/>
        <v>4.25</v>
      </c>
      <c r="Y15" s="5">
        <f t="shared" si="11"/>
        <v>14.036243467926479</v>
      </c>
      <c r="Z15" s="31">
        <f t="shared" si="34"/>
        <v>4.380799727218764</v>
      </c>
      <c r="AA15" s="12">
        <v>1.1538461538461537</v>
      </c>
      <c r="AB15" s="8">
        <v>3</v>
      </c>
      <c r="AC15" s="2">
        <f t="shared" si="12"/>
        <v>0.95744680851063835</v>
      </c>
      <c r="AD15" s="2">
        <f t="shared" si="13"/>
        <v>0</v>
      </c>
      <c r="AE15" s="2">
        <f t="shared" si="14"/>
        <v>3.8297872340425534</v>
      </c>
      <c r="AF15" s="5">
        <f t="shared" si="15"/>
        <v>14.036243467926479</v>
      </c>
      <c r="AG15" s="11">
        <f t="shared" si="35"/>
        <v>3.9476543223998881</v>
      </c>
      <c r="AK15" s="14" t="s">
        <v>18</v>
      </c>
      <c r="AL15" s="10">
        <v>1</v>
      </c>
      <c r="AM15" s="2">
        <v>0</v>
      </c>
      <c r="AN15" s="2">
        <f t="shared" si="41"/>
        <v>4.0999999999999996</v>
      </c>
      <c r="AO15" s="31">
        <f t="shared" si="16"/>
        <v>13.70696100407981</v>
      </c>
      <c r="AP15" s="31">
        <f t="shared" si="36"/>
        <v>4.2201895692018381</v>
      </c>
      <c r="AQ15" s="12">
        <v>1</v>
      </c>
      <c r="AR15" s="8">
        <v>3</v>
      </c>
      <c r="AS15" s="2">
        <f t="shared" si="17"/>
        <v>1</v>
      </c>
      <c r="AT15" s="2">
        <f t="shared" si="18"/>
        <v>0</v>
      </c>
      <c r="AU15" s="2">
        <f t="shared" si="19"/>
        <v>4.0999999999999996</v>
      </c>
      <c r="AV15" s="5">
        <f t="shared" si="20"/>
        <v>13.70696100407981</v>
      </c>
      <c r="AW15" s="11">
        <f t="shared" si="37"/>
        <v>4.2201895692018381</v>
      </c>
      <c r="AX15" s="9">
        <v>0.85</v>
      </c>
      <c r="AY15" s="8">
        <v>3</v>
      </c>
      <c r="AZ15" s="2">
        <f t="shared" si="21"/>
        <v>1.0691823899371069</v>
      </c>
      <c r="BA15" s="2">
        <f t="shared" si="22"/>
        <v>0</v>
      </c>
      <c r="BB15" s="2">
        <f t="shared" si="23"/>
        <v>4.3836477987421381</v>
      </c>
      <c r="BC15" s="5">
        <f t="shared" si="24"/>
        <v>13.70696100407981</v>
      </c>
      <c r="BD15" s="31">
        <f t="shared" si="38"/>
        <v>4.5121523695868708</v>
      </c>
      <c r="BE15" s="12">
        <v>1.1538461538461537</v>
      </c>
      <c r="BF15" s="8">
        <v>3</v>
      </c>
      <c r="BG15" s="2">
        <f t="shared" si="25"/>
        <v>0.95338983050847459</v>
      </c>
      <c r="BH15" s="2">
        <f t="shared" si="26"/>
        <v>0</v>
      </c>
      <c r="BI15" s="2">
        <f t="shared" si="27"/>
        <v>3.9088983050847457</v>
      </c>
      <c r="BJ15" s="5">
        <f t="shared" si="28"/>
        <v>13.70696100407981</v>
      </c>
      <c r="BK15" s="11">
        <f t="shared" si="39"/>
        <v>4.0234858180949731</v>
      </c>
      <c r="BM15">
        <f t="shared" si="29"/>
        <v>3.292824638466687</v>
      </c>
      <c r="BQ15" s="40">
        <f t="shared" si="0"/>
        <v>0.9708394358417749</v>
      </c>
      <c r="BR15" s="44">
        <f t="shared" si="1"/>
        <v>1.3135264236810684</v>
      </c>
      <c r="BS15" s="42">
        <f t="shared" si="2"/>
        <v>0.75831495695084961</v>
      </c>
      <c r="BU15" s="57">
        <f t="shared" si="30"/>
        <v>0.34268698783929352</v>
      </c>
      <c r="BV15" s="58">
        <f t="shared" si="31"/>
        <v>-0.21252447889092529</v>
      </c>
    </row>
    <row r="16" spans="2:74" x14ac:dyDescent="0.25">
      <c r="G16" s="14" t="s">
        <v>19</v>
      </c>
      <c r="H16" s="10">
        <v>1</v>
      </c>
      <c r="I16" s="2">
        <v>0</v>
      </c>
      <c r="J16" s="2">
        <f t="shared" si="40"/>
        <v>5</v>
      </c>
      <c r="K16" s="5">
        <f t="shared" si="3"/>
        <v>11.309932474020215</v>
      </c>
      <c r="L16" s="31">
        <f t="shared" si="32"/>
        <v>5.0990195135927845</v>
      </c>
      <c r="M16" s="12">
        <v>1</v>
      </c>
      <c r="N16" s="8">
        <v>3</v>
      </c>
      <c r="O16" s="2">
        <f t="shared" si="4"/>
        <v>1</v>
      </c>
      <c r="P16" s="2">
        <f t="shared" si="5"/>
        <v>0</v>
      </c>
      <c r="Q16" s="2">
        <f t="shared" si="6"/>
        <v>5</v>
      </c>
      <c r="R16" s="5">
        <f t="shared" si="7"/>
        <v>11.309932474020215</v>
      </c>
      <c r="S16" s="11">
        <f t="shared" si="33"/>
        <v>5.0990195135927845</v>
      </c>
      <c r="T16" s="9">
        <v>0.85</v>
      </c>
      <c r="U16" s="8">
        <v>3</v>
      </c>
      <c r="V16" s="2">
        <f t="shared" si="8"/>
        <v>1.1333333333333333</v>
      </c>
      <c r="W16" s="2">
        <f t="shared" si="9"/>
        <v>0</v>
      </c>
      <c r="X16" s="2">
        <f t="shared" si="10"/>
        <v>5.6666666666666661</v>
      </c>
      <c r="Y16" s="5">
        <f t="shared" si="11"/>
        <v>11.309932474020215</v>
      </c>
      <c r="Z16" s="31">
        <f t="shared" si="34"/>
        <v>5.7788887820718227</v>
      </c>
      <c r="AA16" s="12">
        <v>1.1538461538461537</v>
      </c>
      <c r="AB16" s="8">
        <v>3</v>
      </c>
      <c r="AC16" s="2">
        <f t="shared" si="12"/>
        <v>0.91836734693877553</v>
      </c>
      <c r="AD16" s="2">
        <f t="shared" si="13"/>
        <v>0</v>
      </c>
      <c r="AE16" s="2">
        <f t="shared" si="14"/>
        <v>4.591836734693878</v>
      </c>
      <c r="AF16" s="5">
        <f t="shared" si="15"/>
        <v>11.309932474020213</v>
      </c>
      <c r="AG16" s="11">
        <f t="shared" si="35"/>
        <v>4.6827730226872522</v>
      </c>
      <c r="AK16" s="14" t="s">
        <v>19</v>
      </c>
      <c r="AL16" s="10">
        <v>1</v>
      </c>
      <c r="AM16" s="2">
        <v>0</v>
      </c>
      <c r="AN16" s="2">
        <f t="shared" si="41"/>
        <v>5.0999999999999996</v>
      </c>
      <c r="AO16" s="31">
        <f t="shared" si="16"/>
        <v>11.093723011557849</v>
      </c>
      <c r="AP16" s="31">
        <f t="shared" si="36"/>
        <v>5.1971145840745132</v>
      </c>
      <c r="AQ16" s="12">
        <v>1</v>
      </c>
      <c r="AR16" s="8">
        <v>3</v>
      </c>
      <c r="AS16" s="2">
        <f t="shared" si="17"/>
        <v>1</v>
      </c>
      <c r="AT16" s="2">
        <f t="shared" si="18"/>
        <v>0</v>
      </c>
      <c r="AU16" s="2">
        <f t="shared" si="19"/>
        <v>5.0999999999999996</v>
      </c>
      <c r="AV16" s="5">
        <f t="shared" si="20"/>
        <v>11.093723011557849</v>
      </c>
      <c r="AW16" s="11">
        <f t="shared" si="37"/>
        <v>5.1971145840745132</v>
      </c>
      <c r="AX16" s="9">
        <v>0.85</v>
      </c>
      <c r="AY16" s="8">
        <v>3</v>
      </c>
      <c r="AZ16" s="2">
        <f t="shared" si="21"/>
        <v>1.1409395973154361</v>
      </c>
      <c r="BA16" s="2">
        <f t="shared" si="22"/>
        <v>0</v>
      </c>
      <c r="BB16" s="2">
        <f t="shared" si="23"/>
        <v>5.8187919463087239</v>
      </c>
      <c r="BC16" s="5">
        <f t="shared" si="24"/>
        <v>11.093723011557849</v>
      </c>
      <c r="BD16" s="31">
        <f t="shared" si="38"/>
        <v>5.9295938207561552</v>
      </c>
      <c r="BE16" s="12">
        <v>1.1538461538461537</v>
      </c>
      <c r="BF16" s="8">
        <v>3</v>
      </c>
      <c r="BG16" s="2">
        <f t="shared" si="25"/>
        <v>0.91463414634146345</v>
      </c>
      <c r="BH16" s="2">
        <f t="shared" si="26"/>
        <v>0</v>
      </c>
      <c r="BI16" s="2">
        <f t="shared" si="27"/>
        <v>4.6646341463414629</v>
      </c>
      <c r="BJ16" s="5">
        <f t="shared" si="28"/>
        <v>11.093723011557849</v>
      </c>
      <c r="BK16" s="11">
        <f t="shared" si="39"/>
        <v>4.7534584610437616</v>
      </c>
      <c r="BM16">
        <f t="shared" si="29"/>
        <v>2.1620946246236628</v>
      </c>
      <c r="BQ16" s="40">
        <f t="shared" si="0"/>
        <v>0.98095070481728719</v>
      </c>
      <c r="BR16" s="44">
        <f t="shared" si="1"/>
        <v>1.5070503868433249</v>
      </c>
      <c r="BS16" s="42">
        <f t="shared" si="2"/>
        <v>0.70685438356509422</v>
      </c>
      <c r="BU16" s="57">
        <f t="shared" si="30"/>
        <v>0.52609968202603774</v>
      </c>
      <c r="BV16" s="58">
        <f>BS16-BQ16</f>
        <v>-0.27409632125219296</v>
      </c>
    </row>
    <row r="17" spans="7:85" x14ac:dyDescent="0.25">
      <c r="G17" s="14" t="s">
        <v>20</v>
      </c>
      <c r="H17" s="10">
        <v>1</v>
      </c>
      <c r="I17" s="2">
        <v>0</v>
      </c>
      <c r="J17" s="2">
        <f t="shared" si="40"/>
        <v>6</v>
      </c>
      <c r="K17" s="5">
        <f t="shared" si="3"/>
        <v>9.4623222080256166</v>
      </c>
      <c r="L17" s="31">
        <f t="shared" si="32"/>
        <v>6.0827625302982193</v>
      </c>
      <c r="M17" s="12">
        <v>1</v>
      </c>
      <c r="N17" s="8">
        <v>3</v>
      </c>
      <c r="O17" s="2">
        <f t="shared" si="4"/>
        <v>1</v>
      </c>
      <c r="P17" s="2">
        <f t="shared" si="5"/>
        <v>0</v>
      </c>
      <c r="Q17" s="2">
        <f t="shared" si="6"/>
        <v>6</v>
      </c>
      <c r="R17" s="5">
        <f t="shared" si="7"/>
        <v>9.4623222080256166</v>
      </c>
      <c r="S17" s="11">
        <f t="shared" si="33"/>
        <v>6.0827625302982193</v>
      </c>
      <c r="T17" s="9">
        <v>0.85</v>
      </c>
      <c r="U17" s="8">
        <v>3</v>
      </c>
      <c r="V17" s="2">
        <f t="shared" si="8"/>
        <v>1.2142857142857144</v>
      </c>
      <c r="W17" s="2">
        <f t="shared" si="9"/>
        <v>0</v>
      </c>
      <c r="X17" s="2">
        <f t="shared" si="10"/>
        <v>7.2857142857142865</v>
      </c>
      <c r="Y17" s="5">
        <f t="shared" si="11"/>
        <v>9.4623222080256166</v>
      </c>
      <c r="Z17" s="31">
        <f t="shared" si="34"/>
        <v>7.386211643933553</v>
      </c>
      <c r="AA17" s="12">
        <v>1.1538461538461537</v>
      </c>
      <c r="AB17" s="8">
        <v>3</v>
      </c>
      <c r="AC17" s="2">
        <f t="shared" si="12"/>
        <v>0.88235294117647067</v>
      </c>
      <c r="AD17" s="2">
        <f t="shared" si="13"/>
        <v>0</v>
      </c>
      <c r="AE17" s="2">
        <f t="shared" si="14"/>
        <v>5.2941176470588243</v>
      </c>
      <c r="AF17" s="5">
        <f t="shared" si="15"/>
        <v>9.4623222080256166</v>
      </c>
      <c r="AG17" s="11">
        <f t="shared" si="35"/>
        <v>5.3671434090866654</v>
      </c>
      <c r="AK17" s="14" t="s">
        <v>20</v>
      </c>
      <c r="AL17" s="10">
        <v>1</v>
      </c>
      <c r="AM17" s="2">
        <v>0</v>
      </c>
      <c r="AN17" s="2">
        <f t="shared" si="41"/>
        <v>6.1</v>
      </c>
      <c r="AO17" s="31">
        <f t="shared" si="16"/>
        <v>9.3099401749860373</v>
      </c>
      <c r="AP17" s="31">
        <f t="shared" si="36"/>
        <v>6.181423784210236</v>
      </c>
      <c r="AQ17" s="12">
        <v>1</v>
      </c>
      <c r="AR17" s="8">
        <v>3</v>
      </c>
      <c r="AS17" s="2">
        <f t="shared" si="17"/>
        <v>1</v>
      </c>
      <c r="AT17" s="2">
        <f t="shared" si="18"/>
        <v>0</v>
      </c>
      <c r="AU17" s="2">
        <f t="shared" si="19"/>
        <v>6.1</v>
      </c>
      <c r="AV17" s="5">
        <f t="shared" si="20"/>
        <v>9.3099401749860373</v>
      </c>
      <c r="AW17" s="11">
        <f t="shared" si="37"/>
        <v>6.181423784210236</v>
      </c>
      <c r="AX17" s="9">
        <v>0.85</v>
      </c>
      <c r="AY17" s="8">
        <v>3</v>
      </c>
      <c r="AZ17" s="2">
        <f t="shared" si="21"/>
        <v>1.2230215827338129</v>
      </c>
      <c r="BA17" s="2">
        <f t="shared" si="22"/>
        <v>0</v>
      </c>
      <c r="BB17" s="2">
        <f t="shared" si="23"/>
        <v>7.4604316546762579</v>
      </c>
      <c r="BC17" s="5">
        <f t="shared" si="24"/>
        <v>9.3099401749860373</v>
      </c>
      <c r="BD17" s="31">
        <f t="shared" si="38"/>
        <v>7.5600147001132374</v>
      </c>
      <c r="BE17" s="12">
        <v>1.1538461538461537</v>
      </c>
      <c r="BF17" s="8">
        <v>3</v>
      </c>
      <c r="BG17" s="2">
        <f t="shared" si="25"/>
        <v>0.87890625000000011</v>
      </c>
      <c r="BH17" s="2">
        <f t="shared" si="26"/>
        <v>0</v>
      </c>
      <c r="BI17" s="2">
        <f t="shared" si="27"/>
        <v>5.361328125</v>
      </c>
      <c r="BJ17" s="5">
        <f t="shared" si="28"/>
        <v>9.3099401749860373</v>
      </c>
      <c r="BK17" s="11">
        <f t="shared" si="39"/>
        <v>5.4328919978410282</v>
      </c>
      <c r="BM17">
        <f t="shared" si="29"/>
        <v>1.5238203303957931</v>
      </c>
      <c r="BQ17" s="40">
        <f t="shared" si="0"/>
        <v>0.98661253912016633</v>
      </c>
      <c r="BR17" s="44">
        <f t="shared" si="1"/>
        <v>1.7380305617968439</v>
      </c>
      <c r="BS17" s="42">
        <f t="shared" si="2"/>
        <v>0.65748588754362736</v>
      </c>
      <c r="BU17" s="57">
        <f t="shared" si="30"/>
        <v>0.75141802267667757</v>
      </c>
      <c r="BV17" s="58">
        <f t="shared" si="31"/>
        <v>-0.32912665157653898</v>
      </c>
    </row>
    <row r="18" spans="7:85" x14ac:dyDescent="0.25">
      <c r="G18" s="14" t="s">
        <v>21</v>
      </c>
      <c r="H18" s="10">
        <v>1</v>
      </c>
      <c r="I18" s="2">
        <v>0</v>
      </c>
      <c r="J18" s="2">
        <f t="shared" si="40"/>
        <v>7</v>
      </c>
      <c r="K18" s="5">
        <f t="shared" si="3"/>
        <v>8.1301023541559783</v>
      </c>
      <c r="L18" s="31">
        <f t="shared" si="32"/>
        <v>7.0710678118654755</v>
      </c>
      <c r="M18" s="12">
        <v>1</v>
      </c>
      <c r="N18" s="8">
        <v>3</v>
      </c>
      <c r="O18" s="2">
        <f t="shared" si="4"/>
        <v>1</v>
      </c>
      <c r="P18" s="2">
        <f t="shared" si="5"/>
        <v>0</v>
      </c>
      <c r="Q18" s="2">
        <f t="shared" si="6"/>
        <v>7</v>
      </c>
      <c r="R18" s="5">
        <f t="shared" si="7"/>
        <v>8.1301023541559783</v>
      </c>
      <c r="S18" s="11">
        <f t="shared" si="33"/>
        <v>7.0710678118654755</v>
      </c>
      <c r="T18" s="9">
        <v>0.85</v>
      </c>
      <c r="U18" s="8">
        <v>3</v>
      </c>
      <c r="V18" s="2">
        <f t="shared" si="8"/>
        <v>1.3076923076923077</v>
      </c>
      <c r="W18" s="2">
        <f t="shared" si="9"/>
        <v>0</v>
      </c>
      <c r="X18" s="2">
        <f t="shared" si="10"/>
        <v>9.1538461538461533</v>
      </c>
      <c r="Y18" s="5">
        <f t="shared" si="11"/>
        <v>8.13010235415598</v>
      </c>
      <c r="Z18" s="31">
        <f t="shared" si="34"/>
        <v>9.2467809847471596</v>
      </c>
      <c r="AA18" s="12">
        <v>1.1538461538461537</v>
      </c>
      <c r="AB18" s="8">
        <v>3</v>
      </c>
      <c r="AC18" s="2">
        <f t="shared" si="12"/>
        <v>0.84905660377358494</v>
      </c>
      <c r="AD18" s="2">
        <f t="shared" si="13"/>
        <v>0</v>
      </c>
      <c r="AE18" s="2">
        <f t="shared" si="14"/>
        <v>5.9433962264150946</v>
      </c>
      <c r="AF18" s="5">
        <f t="shared" si="15"/>
        <v>8.1301023541559783</v>
      </c>
      <c r="AG18" s="11">
        <f t="shared" si="35"/>
        <v>6.0037368213952149</v>
      </c>
      <c r="AK18" s="14" t="s">
        <v>21</v>
      </c>
      <c r="AL18" s="10">
        <v>1</v>
      </c>
      <c r="AM18" s="2">
        <v>0</v>
      </c>
      <c r="AN18" s="2">
        <f t="shared" si="41"/>
        <v>7.1</v>
      </c>
      <c r="AO18" s="31">
        <f t="shared" si="16"/>
        <v>8.0170930736553299</v>
      </c>
      <c r="AP18" s="31">
        <f t="shared" si="36"/>
        <v>7.1700767080973407</v>
      </c>
      <c r="AQ18" s="12">
        <v>1</v>
      </c>
      <c r="AR18" s="8">
        <v>3</v>
      </c>
      <c r="AS18" s="2">
        <f t="shared" si="17"/>
        <v>1</v>
      </c>
      <c r="AT18" s="2">
        <f t="shared" si="18"/>
        <v>0</v>
      </c>
      <c r="AU18" s="2">
        <f t="shared" si="19"/>
        <v>7.1</v>
      </c>
      <c r="AV18" s="5">
        <f t="shared" si="20"/>
        <v>8.0170930736553299</v>
      </c>
      <c r="AW18" s="11">
        <f t="shared" si="37"/>
        <v>7.1700767080973407</v>
      </c>
      <c r="AX18" s="9">
        <v>0.85</v>
      </c>
      <c r="AY18" s="8">
        <v>3</v>
      </c>
      <c r="AZ18" s="2">
        <f t="shared" si="21"/>
        <v>1.3178294573643412</v>
      </c>
      <c r="BA18" s="2">
        <f t="shared" si="22"/>
        <v>0</v>
      </c>
      <c r="BB18" s="2">
        <f t="shared" si="23"/>
        <v>9.3565891472868223</v>
      </c>
      <c r="BC18" s="5">
        <f t="shared" si="24"/>
        <v>8.0170930736553299</v>
      </c>
      <c r="BD18" s="31">
        <f t="shared" si="38"/>
        <v>9.4489382974926208</v>
      </c>
      <c r="BE18" s="12">
        <v>1.1538461538461537</v>
      </c>
      <c r="BF18" s="8">
        <v>3</v>
      </c>
      <c r="BG18" s="2">
        <f t="shared" si="25"/>
        <v>0.84586466165413532</v>
      </c>
      <c r="BH18" s="2">
        <f t="shared" si="26"/>
        <v>0</v>
      </c>
      <c r="BI18" s="2">
        <f t="shared" si="27"/>
        <v>6.0056390977443606</v>
      </c>
      <c r="BJ18" s="5">
        <f t="shared" si="28"/>
        <v>8.0170930736553299</v>
      </c>
      <c r="BK18" s="11">
        <f t="shared" si="39"/>
        <v>6.0649145087289531</v>
      </c>
      <c r="BM18">
        <f t="shared" si="29"/>
        <v>1.130092805006484</v>
      </c>
      <c r="BQ18" s="40">
        <f t="shared" si="0"/>
        <v>0.99008896231865151</v>
      </c>
      <c r="BR18" s="44">
        <f t="shared" si="1"/>
        <v>2.0215731274546123</v>
      </c>
      <c r="BS18" s="42">
        <f t="shared" si="2"/>
        <v>0.61177687333738184</v>
      </c>
      <c r="BU18" s="57">
        <f t="shared" si="30"/>
        <v>1.0314841651359608</v>
      </c>
      <c r="BV18" s="58">
        <f t="shared" si="31"/>
        <v>-0.37831208898126967</v>
      </c>
    </row>
    <row r="19" spans="7:85" x14ac:dyDescent="0.25">
      <c r="G19" s="14" t="s">
        <v>22</v>
      </c>
      <c r="H19" s="10">
        <v>1</v>
      </c>
      <c r="I19" s="2">
        <v>0</v>
      </c>
      <c r="J19" s="2">
        <f t="shared" si="40"/>
        <v>8</v>
      </c>
      <c r="K19" s="5">
        <f t="shared" si="3"/>
        <v>7.1250163489017977</v>
      </c>
      <c r="L19" s="31">
        <f t="shared" si="32"/>
        <v>8.0622577482985491</v>
      </c>
      <c r="M19" s="12">
        <v>1</v>
      </c>
      <c r="N19" s="8">
        <v>3</v>
      </c>
      <c r="O19" s="2">
        <f t="shared" si="4"/>
        <v>1</v>
      </c>
      <c r="P19" s="2">
        <f t="shared" si="5"/>
        <v>0</v>
      </c>
      <c r="Q19" s="2">
        <f t="shared" si="6"/>
        <v>8</v>
      </c>
      <c r="R19" s="5">
        <f t="shared" si="7"/>
        <v>7.1250163489017977</v>
      </c>
      <c r="S19" s="11">
        <f t="shared" si="33"/>
        <v>8.0622577482985491</v>
      </c>
      <c r="T19" s="9">
        <v>0.85</v>
      </c>
      <c r="U19" s="8">
        <v>3</v>
      </c>
      <c r="V19" s="2">
        <f t="shared" si="8"/>
        <v>1.4166666666666667</v>
      </c>
      <c r="W19" s="2">
        <f t="shared" si="9"/>
        <v>0</v>
      </c>
      <c r="X19" s="2">
        <f t="shared" si="10"/>
        <v>11.333333333333334</v>
      </c>
      <c r="Y19" s="5">
        <f t="shared" si="11"/>
        <v>7.1250163489017977</v>
      </c>
      <c r="Z19" s="31">
        <f t="shared" si="34"/>
        <v>11.421531810089613</v>
      </c>
      <c r="AA19" s="12">
        <v>1.1538461538461537</v>
      </c>
      <c r="AB19" s="8">
        <v>3</v>
      </c>
      <c r="AC19" s="2">
        <f t="shared" si="12"/>
        <v>0.81818181818181823</v>
      </c>
      <c r="AD19" s="2">
        <f t="shared" si="13"/>
        <v>0</v>
      </c>
      <c r="AE19" s="2">
        <f t="shared" si="14"/>
        <v>6.5454545454545459</v>
      </c>
      <c r="AF19" s="5">
        <f t="shared" si="15"/>
        <v>7.1250163489017977</v>
      </c>
      <c r="AG19" s="11">
        <f t="shared" si="35"/>
        <v>6.5963927031533593</v>
      </c>
      <c r="AK19" s="14" t="s">
        <v>22</v>
      </c>
      <c r="AL19" s="10">
        <v>1</v>
      </c>
      <c r="AM19" s="2">
        <v>0</v>
      </c>
      <c r="AN19" s="2">
        <f t="shared" si="41"/>
        <v>8.1</v>
      </c>
      <c r="AO19" s="31">
        <f t="shared" si="16"/>
        <v>7.03794076318467</v>
      </c>
      <c r="AP19" s="31">
        <f t="shared" si="36"/>
        <v>8.161494961096281</v>
      </c>
      <c r="AQ19" s="12">
        <v>1</v>
      </c>
      <c r="AR19" s="8">
        <v>3</v>
      </c>
      <c r="AS19" s="2">
        <f t="shared" si="17"/>
        <v>1</v>
      </c>
      <c r="AT19" s="2">
        <f t="shared" si="18"/>
        <v>0</v>
      </c>
      <c r="AU19" s="2">
        <f t="shared" si="19"/>
        <v>8.1</v>
      </c>
      <c r="AV19" s="5">
        <f t="shared" si="20"/>
        <v>7.03794076318467</v>
      </c>
      <c r="AW19" s="11">
        <f t="shared" si="37"/>
        <v>8.161494961096281</v>
      </c>
      <c r="AX19" s="9">
        <v>0.85</v>
      </c>
      <c r="AY19" s="8">
        <v>3</v>
      </c>
      <c r="AZ19" s="2">
        <f t="shared" si="21"/>
        <v>1.4285714285714286</v>
      </c>
      <c r="BA19" s="2">
        <f t="shared" si="22"/>
        <v>0</v>
      </c>
      <c r="BB19" s="2">
        <f t="shared" si="23"/>
        <v>11.571428571428571</v>
      </c>
      <c r="BC19" s="5">
        <f t="shared" si="24"/>
        <v>7.03794076318467</v>
      </c>
      <c r="BD19" s="31">
        <f t="shared" si="38"/>
        <v>11.659278515851831</v>
      </c>
      <c r="BE19" s="12">
        <v>1.1538461538461537</v>
      </c>
      <c r="BF19" s="8">
        <v>3</v>
      </c>
      <c r="BG19" s="2">
        <f t="shared" si="25"/>
        <v>0.81521739130434789</v>
      </c>
      <c r="BH19" s="2">
        <f t="shared" si="26"/>
        <v>0</v>
      </c>
      <c r="BI19" s="2">
        <f t="shared" si="27"/>
        <v>6.6032608695652177</v>
      </c>
      <c r="BJ19" s="5">
        <f t="shared" si="28"/>
        <v>7.03794076318467</v>
      </c>
      <c r="BK19" s="11">
        <f t="shared" si="39"/>
        <v>6.653392631328491</v>
      </c>
      <c r="BM19">
        <f t="shared" si="29"/>
        <v>0.87075585717127701</v>
      </c>
      <c r="BQ19" s="40">
        <f t="shared" si="0"/>
        <v>0.992372127977319</v>
      </c>
      <c r="BR19" s="44">
        <f t="shared" si="1"/>
        <v>2.3774670576221801</v>
      </c>
      <c r="BS19" s="42">
        <f t="shared" si="2"/>
        <v>0.56999928175131664</v>
      </c>
      <c r="BU19" s="57">
        <f t="shared" si="30"/>
        <v>1.3850949296448611</v>
      </c>
      <c r="BV19" s="58">
        <f t="shared" si="31"/>
        <v>-0.42237284622600235</v>
      </c>
    </row>
    <row r="20" spans="7:85" x14ac:dyDescent="0.25">
      <c r="G20" s="14" t="s">
        <v>23</v>
      </c>
      <c r="H20" s="10">
        <v>1</v>
      </c>
      <c r="I20" s="2">
        <v>0</v>
      </c>
      <c r="J20" s="2">
        <f t="shared" si="40"/>
        <v>9</v>
      </c>
      <c r="K20" s="5">
        <f t="shared" si="3"/>
        <v>6.3401917459099089</v>
      </c>
      <c r="L20" s="31">
        <f t="shared" si="32"/>
        <v>9.0553851381374173</v>
      </c>
      <c r="M20" s="12">
        <v>1</v>
      </c>
      <c r="N20" s="8">
        <v>3</v>
      </c>
      <c r="O20" s="2">
        <f t="shared" si="4"/>
        <v>1</v>
      </c>
      <c r="P20" s="2">
        <f t="shared" si="5"/>
        <v>0</v>
      </c>
      <c r="Q20" s="2">
        <f t="shared" si="6"/>
        <v>9</v>
      </c>
      <c r="R20" s="5">
        <f t="shared" si="7"/>
        <v>6.3401917459099089</v>
      </c>
      <c r="S20" s="11">
        <f t="shared" si="33"/>
        <v>9.0553851381374173</v>
      </c>
      <c r="T20" s="9">
        <v>0.85</v>
      </c>
      <c r="U20" s="8">
        <v>3</v>
      </c>
      <c r="V20" s="2">
        <f t="shared" si="8"/>
        <v>1.5454545454545454</v>
      </c>
      <c r="W20" s="2">
        <f t="shared" si="9"/>
        <v>0</v>
      </c>
      <c r="X20" s="2">
        <f t="shared" si="10"/>
        <v>13.909090909090908</v>
      </c>
      <c r="Y20" s="5">
        <f t="shared" si="11"/>
        <v>6.3401917459099097</v>
      </c>
      <c r="Z20" s="31">
        <f t="shared" si="34"/>
        <v>13.994686122576006</v>
      </c>
      <c r="AA20" s="12">
        <v>1.1538461538461537</v>
      </c>
      <c r="AB20" s="8">
        <v>3</v>
      </c>
      <c r="AC20" s="2">
        <f t="shared" si="12"/>
        <v>0.78947368421052644</v>
      </c>
      <c r="AD20" s="2">
        <f t="shared" si="13"/>
        <v>0</v>
      </c>
      <c r="AE20" s="2">
        <f t="shared" si="14"/>
        <v>7.1052631578947381</v>
      </c>
      <c r="AF20" s="5">
        <f t="shared" si="15"/>
        <v>6.3401917459099089</v>
      </c>
      <c r="AG20" s="11">
        <f t="shared" si="35"/>
        <v>7.1489882669505933</v>
      </c>
      <c r="AK20" s="14" t="s">
        <v>23</v>
      </c>
      <c r="AL20" s="10">
        <v>1</v>
      </c>
      <c r="AM20" s="2">
        <v>0</v>
      </c>
      <c r="AN20" s="2">
        <f t="shared" si="41"/>
        <v>9.1</v>
      </c>
      <c r="AO20" s="31">
        <f t="shared" si="16"/>
        <v>6.2710774495011457</v>
      </c>
      <c r="AP20" s="31">
        <f t="shared" si="36"/>
        <v>9.1547801721286568</v>
      </c>
      <c r="AQ20" s="12">
        <v>1</v>
      </c>
      <c r="AR20" s="8">
        <v>3</v>
      </c>
      <c r="AS20" s="2">
        <f t="shared" si="17"/>
        <v>1</v>
      </c>
      <c r="AT20" s="2">
        <f t="shared" si="18"/>
        <v>0</v>
      </c>
      <c r="AU20" s="2">
        <f t="shared" si="19"/>
        <v>9.1</v>
      </c>
      <c r="AV20" s="5">
        <f t="shared" si="20"/>
        <v>6.2710774495011457</v>
      </c>
      <c r="AW20" s="11">
        <f t="shared" si="37"/>
        <v>9.1547801721286568</v>
      </c>
      <c r="AX20" s="9">
        <v>0.85</v>
      </c>
      <c r="AY20" s="8">
        <v>3</v>
      </c>
      <c r="AZ20" s="2">
        <f t="shared" si="21"/>
        <v>1.559633027522936</v>
      </c>
      <c r="BA20" s="2">
        <f t="shared" si="22"/>
        <v>0</v>
      </c>
      <c r="BB20" s="2">
        <f t="shared" si="23"/>
        <v>14.192660550458717</v>
      </c>
      <c r="BC20" s="5">
        <f t="shared" si="24"/>
        <v>6.2710774495011457</v>
      </c>
      <c r="BD20" s="31">
        <f t="shared" si="38"/>
        <v>14.27809751616396</v>
      </c>
      <c r="BE20" s="12">
        <v>1.1538461538461537</v>
      </c>
      <c r="BF20" s="8">
        <v>3</v>
      </c>
      <c r="BG20" s="2">
        <f t="shared" si="25"/>
        <v>0.78671328671328689</v>
      </c>
      <c r="BH20" s="2">
        <f t="shared" si="26"/>
        <v>0</v>
      </c>
      <c r="BI20" s="2">
        <f t="shared" si="27"/>
        <v>7.1590909090909101</v>
      </c>
      <c r="BJ20" s="5">
        <f t="shared" si="28"/>
        <v>6.2710774495011465</v>
      </c>
      <c r="BK20" s="11">
        <f t="shared" si="39"/>
        <v>7.2021871983529655</v>
      </c>
      <c r="BM20">
        <f t="shared" si="29"/>
        <v>0.69114296408763209</v>
      </c>
      <c r="BQ20" s="40">
        <f t="shared" si="0"/>
        <v>0.99395033991239501</v>
      </c>
      <c r="BR20" s="44">
        <f t="shared" si="1"/>
        <v>2.8341139358795431</v>
      </c>
      <c r="BS20" s="42">
        <f t="shared" si="2"/>
        <v>0.53198931402372196</v>
      </c>
      <c r="BU20" s="57">
        <f t="shared" si="30"/>
        <v>1.8401635959671481</v>
      </c>
      <c r="BV20" s="58">
        <f t="shared" si="31"/>
        <v>-0.46196102588867305</v>
      </c>
    </row>
    <row r="21" spans="7:85" x14ac:dyDescent="0.25">
      <c r="G21" s="14" t="s">
        <v>24</v>
      </c>
      <c r="H21" s="10">
        <v>1</v>
      </c>
      <c r="I21" s="2">
        <v>0</v>
      </c>
      <c r="J21" s="2">
        <f t="shared" si="40"/>
        <v>10</v>
      </c>
      <c r="K21" s="5">
        <f t="shared" si="3"/>
        <v>5.710593137499643</v>
      </c>
      <c r="L21" s="31">
        <f t="shared" si="32"/>
        <v>10.04987562112089</v>
      </c>
      <c r="M21" s="12">
        <v>1</v>
      </c>
      <c r="N21" s="8">
        <v>3</v>
      </c>
      <c r="O21" s="2">
        <f t="shared" si="4"/>
        <v>1</v>
      </c>
      <c r="P21" s="2">
        <f t="shared" si="5"/>
        <v>0</v>
      </c>
      <c r="Q21" s="2">
        <f t="shared" si="6"/>
        <v>10</v>
      </c>
      <c r="R21" s="5">
        <f t="shared" si="7"/>
        <v>5.710593137499643</v>
      </c>
      <c r="S21" s="11">
        <f t="shared" si="33"/>
        <v>10.04987562112089</v>
      </c>
      <c r="T21" s="9">
        <v>0.85</v>
      </c>
      <c r="U21" s="8">
        <v>3</v>
      </c>
      <c r="V21" s="2">
        <f t="shared" si="8"/>
        <v>1.7000000000000002</v>
      </c>
      <c r="W21" s="2">
        <f t="shared" si="9"/>
        <v>0</v>
      </c>
      <c r="X21" s="2">
        <f t="shared" si="10"/>
        <v>17</v>
      </c>
      <c r="Y21" s="5">
        <f t="shared" si="11"/>
        <v>5.710593137499643</v>
      </c>
      <c r="Z21" s="31">
        <f t="shared" si="34"/>
        <v>17.084788555905511</v>
      </c>
      <c r="AA21" s="12">
        <v>1.1538461538461537</v>
      </c>
      <c r="AB21" s="8">
        <v>3</v>
      </c>
      <c r="AC21" s="2">
        <f t="shared" si="12"/>
        <v>0.76271186440677974</v>
      </c>
      <c r="AD21" s="2">
        <f t="shared" si="13"/>
        <v>0</v>
      </c>
      <c r="AE21" s="2">
        <f t="shared" si="14"/>
        <v>7.6271186440677976</v>
      </c>
      <c r="AF21" s="5">
        <f t="shared" si="15"/>
        <v>5.7105931374996421</v>
      </c>
      <c r="AG21" s="11">
        <f t="shared" si="35"/>
        <v>7.6651593720413578</v>
      </c>
      <c r="AK21" s="14" t="s">
        <v>24</v>
      </c>
      <c r="AL21" s="10">
        <v>1</v>
      </c>
      <c r="AM21" s="2">
        <v>0</v>
      </c>
      <c r="AN21" s="2">
        <f t="shared" si="41"/>
        <v>10.1</v>
      </c>
      <c r="AO21" s="31">
        <f t="shared" si="16"/>
        <v>5.6544208226407005</v>
      </c>
      <c r="AP21" s="31">
        <f t="shared" si="36"/>
        <v>10.149384217774003</v>
      </c>
      <c r="AQ21" s="12">
        <v>1</v>
      </c>
      <c r="AR21" s="8">
        <v>3</v>
      </c>
      <c r="AS21" s="2">
        <f t="shared" si="17"/>
        <v>1</v>
      </c>
      <c r="AT21" s="2">
        <f t="shared" si="18"/>
        <v>0</v>
      </c>
      <c r="AU21" s="2">
        <f t="shared" si="19"/>
        <v>10.1</v>
      </c>
      <c r="AV21" s="5">
        <f t="shared" si="20"/>
        <v>5.6544208226407005</v>
      </c>
      <c r="AW21" s="11">
        <f t="shared" si="37"/>
        <v>10.149384217774003</v>
      </c>
      <c r="AX21" s="9">
        <v>0.85</v>
      </c>
      <c r="AY21" s="8">
        <v>3</v>
      </c>
      <c r="AZ21" s="2">
        <f t="shared" si="21"/>
        <v>1.7171717171717171</v>
      </c>
      <c r="BA21" s="2">
        <f t="shared" si="22"/>
        <v>0</v>
      </c>
      <c r="BB21" s="2">
        <f t="shared" si="23"/>
        <v>17.343434343434343</v>
      </c>
      <c r="BC21" s="5">
        <f t="shared" si="24"/>
        <v>5.6544208226407005</v>
      </c>
      <c r="BD21" s="31">
        <f t="shared" si="38"/>
        <v>17.428235525470509</v>
      </c>
      <c r="BE21" s="12">
        <v>1.1538461538461537</v>
      </c>
      <c r="BF21" s="8">
        <v>3</v>
      </c>
      <c r="BG21" s="2">
        <f t="shared" si="25"/>
        <v>0.7601351351351352</v>
      </c>
      <c r="BH21" s="2">
        <f t="shared" si="26"/>
        <v>0</v>
      </c>
      <c r="BI21" s="2">
        <f t="shared" si="27"/>
        <v>7.6773648648648649</v>
      </c>
      <c r="BJ21" s="5">
        <f t="shared" si="28"/>
        <v>5.6544208226407005</v>
      </c>
      <c r="BK21" s="11">
        <f t="shared" si="39"/>
        <v>7.7149035439160496</v>
      </c>
      <c r="BM21">
        <f t="shared" si="29"/>
        <v>0.56172314858942585</v>
      </c>
      <c r="BQ21" s="40">
        <f t="shared" si="0"/>
        <v>0.99508596653112846</v>
      </c>
      <c r="BR21" s="44">
        <f t="shared" si="1"/>
        <v>3.4344696956499732</v>
      </c>
      <c r="BS21" s="42">
        <f t="shared" si="2"/>
        <v>0.49744171874691823</v>
      </c>
      <c r="BU21" s="57">
        <f t="shared" si="30"/>
        <v>2.4393837291188447</v>
      </c>
      <c r="BV21" s="58">
        <f t="shared" si="31"/>
        <v>-0.49764424778421024</v>
      </c>
    </row>
    <row r="22" spans="7:85" x14ac:dyDescent="0.25">
      <c r="G22" s="14" t="s">
        <v>25</v>
      </c>
      <c r="H22" s="10">
        <v>1</v>
      </c>
      <c r="I22" s="2">
        <v>0</v>
      </c>
      <c r="J22" s="2">
        <f t="shared" si="40"/>
        <v>11</v>
      </c>
      <c r="K22" s="5">
        <f t="shared" si="3"/>
        <v>5.1944289077348058</v>
      </c>
      <c r="L22" s="31">
        <f t="shared" si="32"/>
        <v>11.045361017187261</v>
      </c>
      <c r="M22" s="12">
        <v>1</v>
      </c>
      <c r="N22" s="8">
        <v>3</v>
      </c>
      <c r="O22" s="2">
        <f t="shared" si="4"/>
        <v>1</v>
      </c>
      <c r="P22" s="2">
        <f t="shared" si="5"/>
        <v>0</v>
      </c>
      <c r="Q22" s="2">
        <f t="shared" si="6"/>
        <v>11</v>
      </c>
      <c r="R22" s="5">
        <f t="shared" si="7"/>
        <v>5.1944289077348058</v>
      </c>
      <c r="S22" s="11">
        <f t="shared" si="33"/>
        <v>11.045361017187261</v>
      </c>
      <c r="T22" s="9">
        <v>0.85</v>
      </c>
      <c r="U22" s="8">
        <v>3</v>
      </c>
      <c r="V22" s="2">
        <f t="shared" si="8"/>
        <v>1.8888888888888893</v>
      </c>
      <c r="W22" s="2">
        <f t="shared" si="9"/>
        <v>0</v>
      </c>
      <c r="X22" s="2">
        <f t="shared" si="10"/>
        <v>20.777777777777782</v>
      </c>
      <c r="Y22" s="5">
        <f t="shared" si="11"/>
        <v>5.1944289077348058</v>
      </c>
      <c r="Z22" s="31">
        <f t="shared" si="34"/>
        <v>20.863459699131496</v>
      </c>
      <c r="AA22" s="12">
        <v>1.1538461538461537</v>
      </c>
      <c r="AB22" s="8">
        <v>3</v>
      </c>
      <c r="AC22" s="2">
        <f t="shared" si="12"/>
        <v>0.73770491803278693</v>
      </c>
      <c r="AD22" s="2">
        <f t="shared" si="13"/>
        <v>0</v>
      </c>
      <c r="AE22" s="2">
        <f t="shared" si="14"/>
        <v>8.1147540983606561</v>
      </c>
      <c r="AF22" s="5">
        <f t="shared" si="15"/>
        <v>5.1944289077348058</v>
      </c>
      <c r="AG22" s="11">
        <f t="shared" si="35"/>
        <v>8.1482171438266686</v>
      </c>
      <c r="AK22" s="14" t="s">
        <v>25</v>
      </c>
      <c r="AL22" s="10">
        <v>1</v>
      </c>
      <c r="AM22" s="2">
        <v>0</v>
      </c>
      <c r="AN22" s="2">
        <f t="shared" si="41"/>
        <v>11.1</v>
      </c>
      <c r="AO22" s="31">
        <f t="shared" si="16"/>
        <v>5.1478848241363027</v>
      </c>
      <c r="AP22" s="31">
        <f t="shared" si="36"/>
        <v>11.144954015158609</v>
      </c>
      <c r="AQ22" s="12">
        <v>1</v>
      </c>
      <c r="AR22" s="8">
        <v>3</v>
      </c>
      <c r="AS22" s="2">
        <f t="shared" si="17"/>
        <v>1</v>
      </c>
      <c r="AT22" s="2">
        <f t="shared" si="18"/>
        <v>0</v>
      </c>
      <c r="AU22" s="2">
        <f t="shared" si="19"/>
        <v>11.1</v>
      </c>
      <c r="AV22" s="5">
        <f t="shared" si="20"/>
        <v>5.1478848241363027</v>
      </c>
      <c r="AW22" s="11">
        <f t="shared" si="37"/>
        <v>11.144954015158609</v>
      </c>
      <c r="AX22" s="9">
        <v>0.85</v>
      </c>
      <c r="AY22" s="8">
        <v>3</v>
      </c>
      <c r="AZ22" s="2">
        <f t="shared" si="21"/>
        <v>1.910112359550562</v>
      </c>
      <c r="BA22" s="2">
        <f t="shared" si="22"/>
        <v>0</v>
      </c>
      <c r="BB22" s="2">
        <f t="shared" si="23"/>
        <v>21.202247191011239</v>
      </c>
      <c r="BC22" s="5">
        <f t="shared" si="24"/>
        <v>5.1478848241363018</v>
      </c>
      <c r="BD22" s="31">
        <f t="shared" si="38"/>
        <v>21.288114410977119</v>
      </c>
      <c r="BE22" s="12">
        <v>1.1538461538461537</v>
      </c>
      <c r="BF22" s="8">
        <v>3</v>
      </c>
      <c r="BG22" s="2">
        <f t="shared" si="25"/>
        <v>0.73529411764705888</v>
      </c>
      <c r="BH22" s="2">
        <f t="shared" si="26"/>
        <v>0</v>
      </c>
      <c r="BI22" s="2">
        <f t="shared" si="27"/>
        <v>8.1617647058823533</v>
      </c>
      <c r="BJ22" s="5">
        <f t="shared" si="28"/>
        <v>5.1478848241363027</v>
      </c>
      <c r="BK22" s="11">
        <f t="shared" si="39"/>
        <v>8.1948191287930943</v>
      </c>
      <c r="BM22">
        <f t="shared" si="29"/>
        <v>0.4654408359850315</v>
      </c>
      <c r="BQ22" s="40">
        <f t="shared" si="0"/>
        <v>0.99592997971347685</v>
      </c>
      <c r="BR22" s="44">
        <f t="shared" si="1"/>
        <v>4.2465471184562276</v>
      </c>
      <c r="BS22" s="42">
        <f t="shared" si="2"/>
        <v>0.46601984966425647</v>
      </c>
      <c r="BU22" s="57">
        <f t="shared" si="30"/>
        <v>3.2506171387427507</v>
      </c>
      <c r="BV22" s="58">
        <f t="shared" si="31"/>
        <v>-0.52991013004922038</v>
      </c>
    </row>
    <row r="23" spans="7:85" x14ac:dyDescent="0.25">
      <c r="G23" s="14" t="s">
        <v>26</v>
      </c>
      <c r="H23" s="10">
        <v>1</v>
      </c>
      <c r="I23" s="2">
        <v>0</v>
      </c>
      <c r="J23" s="2">
        <f t="shared" si="40"/>
        <v>12</v>
      </c>
      <c r="K23" s="5">
        <f t="shared" si="3"/>
        <v>4.7636416907261774</v>
      </c>
      <c r="L23" s="31">
        <f t="shared" si="32"/>
        <v>12.041594578792296</v>
      </c>
      <c r="M23" s="12">
        <v>1</v>
      </c>
      <c r="N23" s="8">
        <v>3</v>
      </c>
      <c r="O23" s="2">
        <f t="shared" si="4"/>
        <v>1</v>
      </c>
      <c r="P23" s="2">
        <f t="shared" si="5"/>
        <v>0</v>
      </c>
      <c r="Q23" s="2">
        <f t="shared" si="6"/>
        <v>12</v>
      </c>
      <c r="R23" s="5">
        <f t="shared" si="7"/>
        <v>4.7636416907261774</v>
      </c>
      <c r="S23" s="11">
        <f t="shared" si="33"/>
        <v>12.041594578792296</v>
      </c>
      <c r="T23" s="9">
        <v>0.85</v>
      </c>
      <c r="U23" s="8">
        <v>3</v>
      </c>
      <c r="V23" s="2">
        <f t="shared" si="8"/>
        <v>2.1250000000000004</v>
      </c>
      <c r="W23" s="2">
        <f t="shared" si="9"/>
        <v>0</v>
      </c>
      <c r="X23" s="2">
        <f t="shared" si="10"/>
        <v>25.500000000000007</v>
      </c>
      <c r="Y23" s="5">
        <f t="shared" si="11"/>
        <v>4.7636416907261774</v>
      </c>
      <c r="Z23" s="31">
        <f t="shared" si="34"/>
        <v>25.588388479933634</v>
      </c>
      <c r="AA23" s="12">
        <v>1.1538461538461537</v>
      </c>
      <c r="AB23" s="8">
        <v>3</v>
      </c>
      <c r="AC23" s="2">
        <f t="shared" si="12"/>
        <v>0.71428571428571441</v>
      </c>
      <c r="AD23" s="2">
        <f t="shared" si="13"/>
        <v>0</v>
      </c>
      <c r="AE23" s="2">
        <f t="shared" si="14"/>
        <v>8.571428571428573</v>
      </c>
      <c r="AF23" s="5">
        <f t="shared" si="15"/>
        <v>4.7636416907261774</v>
      </c>
      <c r="AG23" s="11">
        <f t="shared" si="35"/>
        <v>8.6011389848516409</v>
      </c>
      <c r="AK23" s="14" t="s">
        <v>26</v>
      </c>
      <c r="AL23" s="10">
        <v>1</v>
      </c>
      <c r="AM23" s="2">
        <v>0</v>
      </c>
      <c r="AN23" s="2">
        <f t="shared" si="41"/>
        <v>12.1</v>
      </c>
      <c r="AO23" s="31">
        <f t="shared" si="16"/>
        <v>4.7244516971708865</v>
      </c>
      <c r="AP23" s="31">
        <f t="shared" si="36"/>
        <v>12.14125199474914</v>
      </c>
      <c r="AQ23" s="12">
        <v>1</v>
      </c>
      <c r="AR23" s="8">
        <v>3</v>
      </c>
      <c r="AS23" s="2">
        <f t="shared" si="17"/>
        <v>1</v>
      </c>
      <c r="AT23" s="2">
        <f t="shared" si="18"/>
        <v>0</v>
      </c>
      <c r="AU23" s="2">
        <f t="shared" si="19"/>
        <v>12.1</v>
      </c>
      <c r="AV23" s="5">
        <f t="shared" si="20"/>
        <v>4.7244516971708865</v>
      </c>
      <c r="AW23" s="11">
        <f t="shared" si="37"/>
        <v>12.14125199474914</v>
      </c>
      <c r="AX23" s="9">
        <v>0.85</v>
      </c>
      <c r="AY23" s="8">
        <v>3</v>
      </c>
      <c r="AZ23" s="2">
        <f t="shared" si="21"/>
        <v>2.1518987341772156</v>
      </c>
      <c r="BA23" s="2">
        <f t="shared" si="22"/>
        <v>0</v>
      </c>
      <c r="BB23" s="2">
        <f t="shared" si="23"/>
        <v>26.037974683544306</v>
      </c>
      <c r="BC23" s="5">
        <f t="shared" si="24"/>
        <v>4.7244516971708865</v>
      </c>
      <c r="BD23" s="31">
        <f t="shared" si="38"/>
        <v>26.126744798827268</v>
      </c>
      <c r="BE23" s="12">
        <v>1.1538461538461537</v>
      </c>
      <c r="BF23" s="8">
        <v>3</v>
      </c>
      <c r="BG23" s="2">
        <f t="shared" si="25"/>
        <v>0.71202531645569633</v>
      </c>
      <c r="BH23" s="2">
        <f t="shared" si="26"/>
        <v>0</v>
      </c>
      <c r="BI23" s="2">
        <f t="shared" si="27"/>
        <v>8.6155063291139253</v>
      </c>
      <c r="BJ23" s="5">
        <f t="shared" si="28"/>
        <v>4.7244516971708865</v>
      </c>
      <c r="BK23" s="11">
        <f t="shared" si="39"/>
        <v>8.6448787937296103</v>
      </c>
      <c r="BM23">
        <f t="shared" si="29"/>
        <v>0.39189993555290847</v>
      </c>
      <c r="BQ23" s="40">
        <f t="shared" si="0"/>
        <v>0.99657415956844631</v>
      </c>
      <c r="BR23" s="44">
        <f t="shared" si="1"/>
        <v>5.3835631889363356</v>
      </c>
      <c r="BS23" s="42">
        <f t="shared" si="2"/>
        <v>0.43739808877969466</v>
      </c>
      <c r="BU23" s="57">
        <f t="shared" si="30"/>
        <v>4.3869890293678893</v>
      </c>
      <c r="BV23" s="58">
        <f t="shared" si="31"/>
        <v>-0.55917607078875164</v>
      </c>
    </row>
    <row r="24" spans="7:85" x14ac:dyDescent="0.25">
      <c r="G24" s="14" t="s">
        <v>27</v>
      </c>
      <c r="H24" s="10">
        <v>1</v>
      </c>
      <c r="I24" s="2">
        <v>0</v>
      </c>
      <c r="J24" s="2">
        <f t="shared" si="40"/>
        <v>13</v>
      </c>
      <c r="K24" s="5">
        <f t="shared" si="3"/>
        <v>4.3987053549955322</v>
      </c>
      <c r="L24" s="31">
        <f t="shared" si="32"/>
        <v>13.038404810405298</v>
      </c>
      <c r="M24" s="12">
        <v>1</v>
      </c>
      <c r="N24" s="8">
        <v>3</v>
      </c>
      <c r="O24" s="2">
        <f t="shared" si="4"/>
        <v>1</v>
      </c>
      <c r="P24" s="2">
        <f t="shared" si="5"/>
        <v>0</v>
      </c>
      <c r="Q24" s="2">
        <f t="shared" si="6"/>
        <v>13</v>
      </c>
      <c r="R24" s="5">
        <f t="shared" si="7"/>
        <v>4.3987053549955322</v>
      </c>
      <c r="S24" s="11">
        <f t="shared" si="33"/>
        <v>13.038404810405298</v>
      </c>
      <c r="T24" s="9">
        <v>0.85</v>
      </c>
      <c r="U24" s="8">
        <v>3</v>
      </c>
      <c r="V24" s="2">
        <f t="shared" si="8"/>
        <v>2.4285714285714288</v>
      </c>
      <c r="W24" s="2">
        <f t="shared" si="9"/>
        <v>0</v>
      </c>
      <c r="X24" s="2">
        <f t="shared" si="10"/>
        <v>31.571428571428577</v>
      </c>
      <c r="Y24" s="5">
        <f t="shared" si="11"/>
        <v>4.3987053549955313</v>
      </c>
      <c r="Z24" s="31">
        <f t="shared" si="34"/>
        <v>31.664697396698585</v>
      </c>
      <c r="AA24" s="12">
        <v>1.1538461538461537</v>
      </c>
      <c r="AB24" s="8">
        <v>3</v>
      </c>
      <c r="AC24" s="2">
        <f t="shared" si="12"/>
        <v>0.69230769230769251</v>
      </c>
      <c r="AD24" s="2">
        <f t="shared" si="13"/>
        <v>0</v>
      </c>
      <c r="AE24" s="2">
        <f t="shared" si="14"/>
        <v>9.0000000000000036</v>
      </c>
      <c r="AF24" s="5">
        <f t="shared" si="15"/>
        <v>4.3987053549955313</v>
      </c>
      <c r="AG24" s="11">
        <f t="shared" si="35"/>
        <v>9.0265879456652094</v>
      </c>
      <c r="AK24" s="14" t="s">
        <v>27</v>
      </c>
      <c r="AL24" s="10">
        <v>1</v>
      </c>
      <c r="AM24" s="2">
        <v>0</v>
      </c>
      <c r="AN24" s="2">
        <f t="shared" si="41"/>
        <v>13.1</v>
      </c>
      <c r="AO24" s="31">
        <f t="shared" si="16"/>
        <v>4.3652577350279334</v>
      </c>
      <c r="AP24" s="31">
        <f t="shared" si="36"/>
        <v>13.138112497615477</v>
      </c>
      <c r="AQ24" s="12">
        <v>1</v>
      </c>
      <c r="AR24" s="8">
        <v>3</v>
      </c>
      <c r="AS24" s="2">
        <f t="shared" si="17"/>
        <v>1</v>
      </c>
      <c r="AT24" s="2">
        <f t="shared" si="18"/>
        <v>0</v>
      </c>
      <c r="AU24" s="2">
        <f t="shared" si="19"/>
        <v>13.1</v>
      </c>
      <c r="AV24" s="5">
        <f t="shared" si="20"/>
        <v>4.3652577350279334</v>
      </c>
      <c r="AW24" s="11">
        <f t="shared" si="37"/>
        <v>13.138112497615477</v>
      </c>
      <c r="AX24" s="9">
        <v>0.85</v>
      </c>
      <c r="AY24" s="8">
        <v>3</v>
      </c>
      <c r="AZ24" s="2">
        <f t="shared" si="21"/>
        <v>2.4637681159420297</v>
      </c>
      <c r="BA24" s="2">
        <f t="shared" si="22"/>
        <v>0</v>
      </c>
      <c r="BB24" s="2">
        <f t="shared" si="23"/>
        <v>32.275362318840585</v>
      </c>
      <c r="BC24" s="5">
        <f t="shared" si="24"/>
        <v>4.3652577350279334</v>
      </c>
      <c r="BD24" s="31">
        <f t="shared" si="38"/>
        <v>32.369262675284517</v>
      </c>
      <c r="BE24" s="12">
        <v>1.1538461538461537</v>
      </c>
      <c r="BF24" s="8">
        <v>3</v>
      </c>
      <c r="BG24" s="2">
        <f t="shared" si="25"/>
        <v>0.69018404907975484</v>
      </c>
      <c r="BH24" s="2">
        <f t="shared" si="26"/>
        <v>0</v>
      </c>
      <c r="BI24" s="2">
        <f t="shared" si="27"/>
        <v>9.0414110429447874</v>
      </c>
      <c r="BJ24" s="5">
        <f t="shared" si="28"/>
        <v>4.3652577350279334</v>
      </c>
      <c r="BK24" s="11">
        <f t="shared" si="39"/>
        <v>9.0677156808695791</v>
      </c>
      <c r="BM24">
        <f t="shared" si="29"/>
        <v>0.33447619967598818</v>
      </c>
      <c r="BQ24" s="40">
        <f t="shared" si="0"/>
        <v>0.99707687210178975</v>
      </c>
      <c r="BR24" s="44">
        <f t="shared" si="1"/>
        <v>7.0456527858593176</v>
      </c>
      <c r="BS24" s="42">
        <f t="shared" si="2"/>
        <v>0.41127735204369742</v>
      </c>
      <c r="BU24" s="57">
        <f t="shared" si="30"/>
        <v>6.0485759137575279</v>
      </c>
      <c r="BV24" s="58">
        <f t="shared" si="31"/>
        <v>-0.58579952005809233</v>
      </c>
    </row>
    <row r="25" spans="7:85" x14ac:dyDescent="0.25">
      <c r="G25" s="14" t="s">
        <v>28</v>
      </c>
      <c r="H25" s="10">
        <v>1</v>
      </c>
      <c r="I25" s="2">
        <v>0</v>
      </c>
      <c r="J25" s="2">
        <f t="shared" si="40"/>
        <v>14</v>
      </c>
      <c r="K25" s="5">
        <f t="shared" si="3"/>
        <v>4.0856167799748766</v>
      </c>
      <c r="L25" s="31">
        <f t="shared" si="32"/>
        <v>14.035668847618199</v>
      </c>
      <c r="M25" s="12">
        <v>1</v>
      </c>
      <c r="N25" s="8">
        <v>3</v>
      </c>
      <c r="O25" s="2">
        <f t="shared" si="4"/>
        <v>1</v>
      </c>
      <c r="P25" s="2">
        <f t="shared" si="5"/>
        <v>0</v>
      </c>
      <c r="Q25" s="2">
        <f t="shared" si="6"/>
        <v>14</v>
      </c>
      <c r="R25" s="5">
        <f t="shared" si="7"/>
        <v>4.0856167799748766</v>
      </c>
      <c r="S25" s="11">
        <f t="shared" si="33"/>
        <v>14.035668847618199</v>
      </c>
      <c r="T25" s="9">
        <v>0.85</v>
      </c>
      <c r="U25" s="8">
        <v>3</v>
      </c>
      <c r="V25" s="2">
        <f t="shared" si="8"/>
        <v>2.8333333333333348</v>
      </c>
      <c r="W25" s="2">
        <f t="shared" si="9"/>
        <v>0</v>
      </c>
      <c r="X25" s="2">
        <f t="shared" si="10"/>
        <v>39.666666666666686</v>
      </c>
      <c r="Y25" s="5">
        <f t="shared" si="11"/>
        <v>4.0856167799748775</v>
      </c>
      <c r="Z25" s="31">
        <f t="shared" si="34"/>
        <v>39.767728401584918</v>
      </c>
      <c r="AA25" s="12">
        <v>1.1538461538461537</v>
      </c>
      <c r="AB25" s="8">
        <v>3</v>
      </c>
      <c r="AC25" s="2">
        <f t="shared" si="12"/>
        <v>0.67164179104477628</v>
      </c>
      <c r="AD25" s="2">
        <f t="shared" si="13"/>
        <v>0</v>
      </c>
      <c r="AE25" s="2">
        <f t="shared" si="14"/>
        <v>9.4029850746268675</v>
      </c>
      <c r="AF25" s="5">
        <f t="shared" si="15"/>
        <v>4.0856167799748775</v>
      </c>
      <c r="AG25" s="11">
        <f t="shared" si="35"/>
        <v>9.426941763325658</v>
      </c>
      <c r="AK25" s="14" t="s">
        <v>28</v>
      </c>
      <c r="AL25" s="10">
        <v>1</v>
      </c>
      <c r="AM25" s="2">
        <v>0</v>
      </c>
      <c r="AN25" s="2">
        <f t="shared" si="41"/>
        <v>14.1</v>
      </c>
      <c r="AO25" s="31">
        <f t="shared" si="16"/>
        <v>4.0567378612948799</v>
      </c>
      <c r="AP25" s="31">
        <f t="shared" si="36"/>
        <v>14.135416513141733</v>
      </c>
      <c r="AQ25" s="12">
        <v>1</v>
      </c>
      <c r="AR25" s="8">
        <v>3</v>
      </c>
      <c r="AS25" s="2">
        <f t="shared" si="17"/>
        <v>1</v>
      </c>
      <c r="AT25" s="2">
        <f t="shared" si="18"/>
        <v>0</v>
      </c>
      <c r="AU25" s="2">
        <f t="shared" si="19"/>
        <v>14.1</v>
      </c>
      <c r="AV25" s="5">
        <f t="shared" si="20"/>
        <v>4.0567378612948799</v>
      </c>
      <c r="AW25" s="11">
        <f t="shared" si="37"/>
        <v>14.135416513141733</v>
      </c>
      <c r="AX25" s="9">
        <v>0.85</v>
      </c>
      <c r="AY25" s="8">
        <v>3</v>
      </c>
      <c r="AZ25" s="2">
        <f t="shared" si="21"/>
        <v>2.8813559322033901</v>
      </c>
      <c r="BA25" s="2">
        <f t="shared" si="22"/>
        <v>0</v>
      </c>
      <c r="BB25" s="2">
        <f t="shared" si="23"/>
        <v>40.627118644067799</v>
      </c>
      <c r="BC25" s="5">
        <f t="shared" si="24"/>
        <v>4.0567378612948799</v>
      </c>
      <c r="BD25" s="31">
        <f t="shared" si="38"/>
        <v>40.729166224306688</v>
      </c>
      <c r="BE25" s="12">
        <v>1.1538461538461537</v>
      </c>
      <c r="BF25" s="8">
        <v>3</v>
      </c>
      <c r="BG25" s="2">
        <f t="shared" si="25"/>
        <v>0.66964285714285732</v>
      </c>
      <c r="BH25" s="2">
        <f t="shared" si="26"/>
        <v>0</v>
      </c>
      <c r="BI25" s="2">
        <f t="shared" si="27"/>
        <v>9.4419642857142883</v>
      </c>
      <c r="BJ25" s="5">
        <f t="shared" si="28"/>
        <v>4.0567378612948799</v>
      </c>
      <c r="BK25" s="11">
        <f t="shared" si="39"/>
        <v>9.4656807007645565</v>
      </c>
      <c r="BM25">
        <f t="shared" si="29"/>
        <v>0.28878918679996701</v>
      </c>
      <c r="BQ25" s="40">
        <f t="shared" si="0"/>
        <v>0.99747665523533868</v>
      </c>
      <c r="BR25" s="44">
        <f t="shared" si="1"/>
        <v>9.6143782272176992</v>
      </c>
      <c r="BS25" s="42">
        <f t="shared" si="2"/>
        <v>0.38738937438898446</v>
      </c>
      <c r="BU25" s="57">
        <f t="shared" si="30"/>
        <v>8.6169015719823605</v>
      </c>
      <c r="BV25" s="58">
        <f t="shared" si="31"/>
        <v>-0.61008728084635422</v>
      </c>
    </row>
    <row r="26" spans="7:85" x14ac:dyDescent="0.25">
      <c r="G26" s="14" t="s">
        <v>29</v>
      </c>
      <c r="H26" s="10">
        <v>1</v>
      </c>
      <c r="I26" s="2">
        <v>0</v>
      </c>
      <c r="J26" s="2">
        <f t="shared" si="40"/>
        <v>15</v>
      </c>
      <c r="K26" s="5">
        <f t="shared" si="3"/>
        <v>3.8140748342903543</v>
      </c>
      <c r="L26" s="31">
        <f t="shared" si="32"/>
        <v>15.033296378372908</v>
      </c>
      <c r="M26" s="12">
        <v>1</v>
      </c>
      <c r="N26" s="8">
        <v>3</v>
      </c>
      <c r="O26" s="2">
        <f t="shared" si="4"/>
        <v>1</v>
      </c>
      <c r="P26" s="2">
        <f t="shared" si="5"/>
        <v>0</v>
      </c>
      <c r="Q26" s="2">
        <f t="shared" si="6"/>
        <v>15</v>
      </c>
      <c r="R26" s="5">
        <f t="shared" si="7"/>
        <v>3.8140748342903543</v>
      </c>
      <c r="S26" s="11">
        <f t="shared" si="33"/>
        <v>15.033296378372908</v>
      </c>
      <c r="T26" s="9">
        <v>0.85</v>
      </c>
      <c r="U26" s="8">
        <v>3</v>
      </c>
      <c r="V26" s="2">
        <f t="shared" si="8"/>
        <v>3.4000000000000017</v>
      </c>
      <c r="W26" s="2">
        <f t="shared" si="9"/>
        <v>0</v>
      </c>
      <c r="X26" s="2">
        <f t="shared" si="10"/>
        <v>51.000000000000028</v>
      </c>
      <c r="Y26" s="5">
        <f t="shared" si="11"/>
        <v>3.8140748342903543</v>
      </c>
      <c r="Z26" s="31">
        <f t="shared" si="34"/>
        <v>51.113207686467916</v>
      </c>
      <c r="AA26" s="12">
        <v>1.1538461538461537</v>
      </c>
      <c r="AB26" s="8">
        <v>3</v>
      </c>
      <c r="AC26" s="2">
        <f t="shared" si="12"/>
        <v>0.65217391304347838</v>
      </c>
      <c r="AD26" s="2">
        <f t="shared" si="13"/>
        <v>0</v>
      </c>
      <c r="AE26" s="2">
        <f t="shared" si="14"/>
        <v>9.7826086956521756</v>
      </c>
      <c r="AF26" s="5">
        <f t="shared" si="15"/>
        <v>3.8140748342903543</v>
      </c>
      <c r="AG26" s="11">
        <f t="shared" si="35"/>
        <v>9.804323725025812</v>
      </c>
      <c r="AK26" s="14" t="s">
        <v>29</v>
      </c>
      <c r="AL26" s="10">
        <v>1</v>
      </c>
      <c r="AM26" s="2">
        <v>0</v>
      </c>
      <c r="AN26" s="2">
        <f t="shared" si="41"/>
        <v>15.1</v>
      </c>
      <c r="AO26" s="31">
        <f t="shared" si="16"/>
        <v>3.7888898778846496</v>
      </c>
      <c r="AP26" s="31">
        <f t="shared" si="36"/>
        <v>15.133076356114774</v>
      </c>
      <c r="AQ26" s="12">
        <v>1</v>
      </c>
      <c r="AR26" s="8">
        <v>3</v>
      </c>
      <c r="AS26" s="2">
        <f t="shared" si="17"/>
        <v>1</v>
      </c>
      <c r="AT26" s="2">
        <f t="shared" si="18"/>
        <v>0</v>
      </c>
      <c r="AU26" s="2">
        <f t="shared" si="19"/>
        <v>15.1</v>
      </c>
      <c r="AV26" s="5">
        <f t="shared" si="20"/>
        <v>3.7888898778846496</v>
      </c>
      <c r="AW26" s="11">
        <f t="shared" si="37"/>
        <v>15.133076356114774</v>
      </c>
      <c r="AX26" s="9">
        <v>0.85</v>
      </c>
      <c r="AY26" s="8">
        <v>3</v>
      </c>
      <c r="AZ26" s="2">
        <f t="shared" si="21"/>
        <v>3.4693877551020411</v>
      </c>
      <c r="BA26" s="2">
        <f t="shared" si="22"/>
        <v>0</v>
      </c>
      <c r="BB26" s="2">
        <f t="shared" si="23"/>
        <v>52.387755102040821</v>
      </c>
      <c r="BC26" s="5">
        <f t="shared" si="24"/>
        <v>3.7888898778846496</v>
      </c>
      <c r="BD26" s="31">
        <f t="shared" si="38"/>
        <v>52.502509806928813</v>
      </c>
      <c r="BE26" s="12">
        <v>1.1538461538461537</v>
      </c>
      <c r="BF26" s="8">
        <v>3</v>
      </c>
      <c r="BG26" s="2">
        <f t="shared" si="25"/>
        <v>0.6502890173410405</v>
      </c>
      <c r="BH26" s="2">
        <f t="shared" si="26"/>
        <v>0</v>
      </c>
      <c r="BI26" s="2">
        <f t="shared" si="27"/>
        <v>9.8193641618497107</v>
      </c>
      <c r="BJ26" s="5">
        <f t="shared" si="28"/>
        <v>3.7888898778846496</v>
      </c>
      <c r="BK26" s="11">
        <f t="shared" si="39"/>
        <v>9.8408733529648096</v>
      </c>
      <c r="BM26">
        <f t="shared" si="29"/>
        <v>0.25184956405704728</v>
      </c>
      <c r="BQ26" s="40">
        <f t="shared" si="0"/>
        <v>0.99779977741865977</v>
      </c>
      <c r="BR26" s="44">
        <f t="shared" si="1"/>
        <v>13.893021204608971</v>
      </c>
      <c r="BS26" s="42">
        <f t="shared" si="2"/>
        <v>0.36549627938997631</v>
      </c>
      <c r="BU26" s="57">
        <f t="shared" si="30"/>
        <v>12.895221427190311</v>
      </c>
      <c r="BV26" s="58">
        <f t="shared" si="31"/>
        <v>-0.63230349802868346</v>
      </c>
      <c r="CG26" t="s">
        <v>4</v>
      </c>
    </row>
    <row r="27" spans="7:85" x14ac:dyDescent="0.25">
      <c r="G27" s="14" t="s">
        <v>30</v>
      </c>
      <c r="H27" s="10">
        <v>1</v>
      </c>
      <c r="I27" s="2">
        <v>0</v>
      </c>
      <c r="J27" s="2">
        <f t="shared" si="40"/>
        <v>16</v>
      </c>
      <c r="K27" s="5">
        <f t="shared" si="3"/>
        <v>3.5763343749973511</v>
      </c>
      <c r="L27" s="31">
        <f t="shared" si="32"/>
        <v>16.031219541881399</v>
      </c>
      <c r="M27" s="12">
        <v>1</v>
      </c>
      <c r="N27" s="8">
        <v>3</v>
      </c>
      <c r="O27" s="2">
        <f t="shared" si="4"/>
        <v>1</v>
      </c>
      <c r="P27" s="2">
        <f t="shared" si="5"/>
        <v>0</v>
      </c>
      <c r="Q27" s="2">
        <f t="shared" si="6"/>
        <v>16</v>
      </c>
      <c r="R27" s="5">
        <f t="shared" si="7"/>
        <v>3.5763343749973511</v>
      </c>
      <c r="S27" s="11">
        <f t="shared" si="33"/>
        <v>16.031219541881399</v>
      </c>
      <c r="T27" s="9">
        <v>0.85</v>
      </c>
      <c r="U27" s="8">
        <v>3</v>
      </c>
      <c r="V27" s="2">
        <f t="shared" si="8"/>
        <v>4.2500000000000027</v>
      </c>
      <c r="W27" s="2">
        <f t="shared" si="9"/>
        <v>0</v>
      </c>
      <c r="X27" s="2">
        <f t="shared" si="10"/>
        <v>68.000000000000043</v>
      </c>
      <c r="Y27" s="5">
        <f t="shared" si="11"/>
        <v>3.5763343749973511</v>
      </c>
      <c r="Z27" s="31">
        <f t="shared" si="34"/>
        <v>68.132683052995972</v>
      </c>
      <c r="AA27" s="12">
        <v>1.1538461538461537</v>
      </c>
      <c r="AB27" s="8">
        <v>3</v>
      </c>
      <c r="AC27" s="2">
        <f t="shared" si="12"/>
        <v>0.63380281690140861</v>
      </c>
      <c r="AD27" s="2">
        <f t="shared" si="13"/>
        <v>0</v>
      </c>
      <c r="AE27" s="2">
        <f t="shared" si="14"/>
        <v>10.140845070422538</v>
      </c>
      <c r="AF27" s="5">
        <f t="shared" si="15"/>
        <v>3.5763343749973511</v>
      </c>
      <c r="AG27" s="11">
        <f t="shared" si="35"/>
        <v>10.160632104009339</v>
      </c>
      <c r="AK27" s="14" t="s">
        <v>30</v>
      </c>
      <c r="AL27" s="10">
        <v>1</v>
      </c>
      <c r="AM27" s="2">
        <v>0</v>
      </c>
      <c r="AN27" s="2">
        <f t="shared" si="41"/>
        <v>16.100000000000001</v>
      </c>
      <c r="AO27" s="31">
        <f t="shared" si="16"/>
        <v>3.5541782355320861</v>
      </c>
      <c r="AP27" s="31">
        <f t="shared" si="36"/>
        <v>16.131026005806326</v>
      </c>
      <c r="AQ27" s="12">
        <v>1</v>
      </c>
      <c r="AR27" s="8">
        <v>3</v>
      </c>
      <c r="AS27" s="2">
        <f t="shared" si="17"/>
        <v>1</v>
      </c>
      <c r="AT27" s="2">
        <f t="shared" si="18"/>
        <v>0</v>
      </c>
      <c r="AU27" s="2">
        <f t="shared" si="19"/>
        <v>16.100000000000001</v>
      </c>
      <c r="AV27" s="5">
        <f t="shared" si="20"/>
        <v>3.5541782355320861</v>
      </c>
      <c r="AW27" s="11">
        <f t="shared" si="37"/>
        <v>16.131026005806326</v>
      </c>
      <c r="AX27" s="9">
        <v>0.85</v>
      </c>
      <c r="AY27" s="8">
        <v>3</v>
      </c>
      <c r="AZ27" s="2">
        <f t="shared" si="21"/>
        <v>4.3589743589743621</v>
      </c>
      <c r="BA27" s="2">
        <f t="shared" si="22"/>
        <v>0</v>
      </c>
      <c r="BB27" s="2">
        <f t="shared" si="23"/>
        <v>70.179487179487239</v>
      </c>
      <c r="BC27" s="5">
        <f t="shared" si="24"/>
        <v>3.5541782355320861</v>
      </c>
      <c r="BD27" s="31">
        <f t="shared" si="38"/>
        <v>70.314728743258399</v>
      </c>
      <c r="BE27" s="12">
        <v>1.1538461538461537</v>
      </c>
      <c r="BF27" s="8">
        <v>3</v>
      </c>
      <c r="BG27" s="2">
        <f t="shared" si="25"/>
        <v>0.63202247191011252</v>
      </c>
      <c r="BH27" s="2">
        <f t="shared" si="26"/>
        <v>0</v>
      </c>
      <c r="BI27" s="2">
        <f t="shared" si="27"/>
        <v>10.175561797752813</v>
      </c>
      <c r="BJ27" s="5">
        <f t="shared" si="28"/>
        <v>3.5541782355320861</v>
      </c>
      <c r="BK27" s="11">
        <f t="shared" si="39"/>
        <v>10.195170930636024</v>
      </c>
      <c r="BM27">
        <f t="shared" si="29"/>
        <v>0.22156139465264957</v>
      </c>
      <c r="BQ27" s="40">
        <f t="shared" si="0"/>
        <v>0.99806463924927868</v>
      </c>
      <c r="BR27" s="44">
        <f t="shared" si="1"/>
        <v>21.820456902624272</v>
      </c>
      <c r="BS27" s="42">
        <f t="shared" si="2"/>
        <v>0.34538826626684838</v>
      </c>
      <c r="BU27" s="57">
        <f t="shared" si="30"/>
        <v>20.822392263374994</v>
      </c>
      <c r="BV27" s="58">
        <f t="shared" si="31"/>
        <v>-0.65267637298243031</v>
      </c>
    </row>
    <row r="28" spans="7:85" x14ac:dyDescent="0.25">
      <c r="G28" s="14" t="s">
        <v>31</v>
      </c>
      <c r="H28" s="10">
        <v>1</v>
      </c>
      <c r="I28" s="2">
        <v>0</v>
      </c>
      <c r="J28" s="2">
        <f t="shared" si="40"/>
        <v>17</v>
      </c>
      <c r="K28" s="5">
        <f t="shared" si="3"/>
        <v>3.3664606634298009</v>
      </c>
      <c r="L28" s="31">
        <f t="shared" si="32"/>
        <v>17.029386365926403</v>
      </c>
      <c r="M28" s="12">
        <v>1</v>
      </c>
      <c r="N28" s="8">
        <v>3</v>
      </c>
      <c r="O28" s="2">
        <f t="shared" si="4"/>
        <v>1</v>
      </c>
      <c r="P28" s="2">
        <f t="shared" si="5"/>
        <v>0</v>
      </c>
      <c r="Q28" s="2">
        <f t="shared" si="6"/>
        <v>17</v>
      </c>
      <c r="R28" s="5">
        <f t="shared" si="7"/>
        <v>3.3664606634298009</v>
      </c>
      <c r="S28" s="11">
        <f t="shared" si="33"/>
        <v>17.029386365926403</v>
      </c>
      <c r="T28" s="9">
        <v>0.85</v>
      </c>
      <c r="U28" s="8">
        <v>3</v>
      </c>
      <c r="V28" s="2">
        <f t="shared" si="8"/>
        <v>5.6666666666666696</v>
      </c>
      <c r="W28" s="2">
        <f t="shared" si="9"/>
        <v>0</v>
      </c>
      <c r="X28" s="2">
        <f t="shared" si="10"/>
        <v>96.333333333333385</v>
      </c>
      <c r="Y28" s="5">
        <f t="shared" si="11"/>
        <v>3.3664606634298009</v>
      </c>
      <c r="Z28" s="31">
        <f t="shared" si="34"/>
        <v>96.49985607358299</v>
      </c>
      <c r="AA28" s="12">
        <v>1.1538461538461537</v>
      </c>
      <c r="AB28" s="8">
        <v>3</v>
      </c>
      <c r="AC28" s="2">
        <f t="shared" si="12"/>
        <v>0.61643835616438369</v>
      </c>
      <c r="AD28" s="2">
        <f t="shared" si="13"/>
        <v>0</v>
      </c>
      <c r="AE28" s="2">
        <f t="shared" si="14"/>
        <v>10.479452054794523</v>
      </c>
      <c r="AF28" s="5">
        <f t="shared" si="15"/>
        <v>3.3664606634298009</v>
      </c>
      <c r="AG28" s="11">
        <f t="shared" si="35"/>
        <v>10.497566937899839</v>
      </c>
      <c r="AK28" s="14" t="s">
        <v>31</v>
      </c>
      <c r="AL28" s="10">
        <v>1</v>
      </c>
      <c r="AM28" s="2">
        <v>0</v>
      </c>
      <c r="AN28" s="2">
        <f t="shared" si="41"/>
        <v>17.100000000000001</v>
      </c>
      <c r="AO28" s="31">
        <f t="shared" si="16"/>
        <v>3.3468186417402102</v>
      </c>
      <c r="AP28" s="31">
        <f t="shared" si="36"/>
        <v>17.129214809792071</v>
      </c>
      <c r="AQ28" s="12">
        <v>1</v>
      </c>
      <c r="AR28" s="8">
        <v>3</v>
      </c>
      <c r="AS28" s="2">
        <f t="shared" si="17"/>
        <v>1</v>
      </c>
      <c r="AT28" s="2">
        <f t="shared" si="18"/>
        <v>0</v>
      </c>
      <c r="AU28" s="2">
        <f t="shared" si="19"/>
        <v>17.100000000000001</v>
      </c>
      <c r="AV28" s="5">
        <f t="shared" si="20"/>
        <v>3.3468186417402102</v>
      </c>
      <c r="AW28" s="11">
        <f t="shared" si="37"/>
        <v>17.129214809792071</v>
      </c>
      <c r="AX28" s="9">
        <v>0.85</v>
      </c>
      <c r="AY28" s="8">
        <v>3</v>
      </c>
      <c r="AZ28" s="2">
        <f t="shared" si="21"/>
        <v>5.8620689655172464</v>
      </c>
      <c r="BA28" s="2">
        <f t="shared" si="22"/>
        <v>0</v>
      </c>
      <c r="BB28" s="2">
        <f t="shared" si="23"/>
        <v>100.24137931034493</v>
      </c>
      <c r="BC28" s="5">
        <f t="shared" si="24"/>
        <v>3.3468186417402102</v>
      </c>
      <c r="BD28" s="31">
        <f t="shared" si="38"/>
        <v>100.4126385401605</v>
      </c>
      <c r="BE28" s="12">
        <v>1.1538461538461537</v>
      </c>
      <c r="BF28" s="8">
        <v>3</v>
      </c>
      <c r="BG28" s="2">
        <f t="shared" si="25"/>
        <v>0.61475409836065587</v>
      </c>
      <c r="BH28" s="2">
        <f t="shared" si="26"/>
        <v>0</v>
      </c>
      <c r="BI28" s="2">
        <f t="shared" si="27"/>
        <v>10.512295081967217</v>
      </c>
      <c r="BJ28" s="5">
        <f t="shared" si="28"/>
        <v>3.3468186417402097</v>
      </c>
      <c r="BK28" s="11">
        <f t="shared" si="39"/>
        <v>10.530255006019718</v>
      </c>
      <c r="BM28">
        <f t="shared" si="29"/>
        <v>0.19642021689590727</v>
      </c>
      <c r="BQ28" s="40">
        <f t="shared" si="0"/>
        <v>0.99828443865668248</v>
      </c>
      <c r="BR28" s="44">
        <f t="shared" si="1"/>
        <v>39.127824665775108</v>
      </c>
      <c r="BS28" s="42">
        <f t="shared" si="2"/>
        <v>0.32688068119879787</v>
      </c>
      <c r="BU28" s="57">
        <f t="shared" si="30"/>
        <v>38.129540227118426</v>
      </c>
      <c r="BV28" s="58">
        <f t="shared" si="31"/>
        <v>-0.67140375745788461</v>
      </c>
    </row>
    <row r="29" spans="7:85" x14ac:dyDescent="0.25">
      <c r="G29" s="14" t="s">
        <v>32</v>
      </c>
      <c r="H29" s="10">
        <v>1</v>
      </c>
      <c r="I29" s="2">
        <v>0</v>
      </c>
      <c r="J29" s="2">
        <f t="shared" si="40"/>
        <v>18</v>
      </c>
      <c r="K29" s="5">
        <f t="shared" si="3"/>
        <v>3.1798301198642345</v>
      </c>
      <c r="L29" s="31">
        <f t="shared" si="32"/>
        <v>18.027756377319946</v>
      </c>
      <c r="M29" s="12">
        <v>1</v>
      </c>
      <c r="N29" s="8">
        <v>3</v>
      </c>
      <c r="O29" s="2">
        <f t="shared" si="4"/>
        <v>1</v>
      </c>
      <c r="P29" s="2">
        <f t="shared" si="5"/>
        <v>0</v>
      </c>
      <c r="Q29" s="2">
        <f t="shared" si="6"/>
        <v>18</v>
      </c>
      <c r="R29" s="5">
        <f t="shared" si="7"/>
        <v>3.1798301198642345</v>
      </c>
      <c r="S29" s="11">
        <f t="shared" si="33"/>
        <v>18.027756377319946</v>
      </c>
      <c r="T29" s="9">
        <v>0.85</v>
      </c>
      <c r="U29" s="8">
        <v>3</v>
      </c>
      <c r="V29" s="2">
        <f t="shared" si="8"/>
        <v>8.5000000000000053</v>
      </c>
      <c r="W29" s="2">
        <f t="shared" si="9"/>
        <v>0</v>
      </c>
      <c r="X29" s="2">
        <f t="shared" si="10"/>
        <v>153.00000000000009</v>
      </c>
      <c r="Y29" s="5">
        <f t="shared" si="11"/>
        <v>3.1798301198642349</v>
      </c>
      <c r="Z29" s="31">
        <f t="shared" si="34"/>
        <v>153.23592920721964</v>
      </c>
      <c r="AA29" s="12">
        <v>1.1538461538461537</v>
      </c>
      <c r="AB29" s="8">
        <v>3</v>
      </c>
      <c r="AC29" s="2">
        <f t="shared" si="12"/>
        <v>0.60000000000000009</v>
      </c>
      <c r="AD29" s="2">
        <f t="shared" si="13"/>
        <v>0</v>
      </c>
      <c r="AE29" s="2">
        <f t="shared" si="14"/>
        <v>10.8</v>
      </c>
      <c r="AF29" s="5">
        <f t="shared" si="15"/>
        <v>3.1798301198642349</v>
      </c>
      <c r="AG29" s="11">
        <f t="shared" si="35"/>
        <v>10.816653826391969</v>
      </c>
      <c r="AK29" s="14" t="s">
        <v>32</v>
      </c>
      <c r="AL29" s="10">
        <v>1</v>
      </c>
      <c r="AM29" s="2">
        <v>0</v>
      </c>
      <c r="AN29" s="2">
        <f t="shared" si="41"/>
        <v>18.100000000000001</v>
      </c>
      <c r="AO29" s="31">
        <f t="shared" si="16"/>
        <v>3.1622977521393887</v>
      </c>
      <c r="AP29" s="31">
        <f t="shared" si="36"/>
        <v>18.127603261324982</v>
      </c>
      <c r="AQ29" s="12">
        <v>1</v>
      </c>
      <c r="AR29" s="8">
        <v>3</v>
      </c>
      <c r="AS29" s="2">
        <f t="shared" si="17"/>
        <v>1</v>
      </c>
      <c r="AT29" s="2">
        <f t="shared" si="18"/>
        <v>0</v>
      </c>
      <c r="AU29" s="2">
        <f t="shared" si="19"/>
        <v>18.100000000000001</v>
      </c>
      <c r="AV29" s="5">
        <f t="shared" si="20"/>
        <v>3.1622977521393887</v>
      </c>
      <c r="AW29" s="11">
        <f t="shared" si="37"/>
        <v>18.127603261324982</v>
      </c>
      <c r="AX29" s="9">
        <v>0.85</v>
      </c>
      <c r="AY29" s="8">
        <v>3</v>
      </c>
      <c r="AZ29" s="2">
        <f t="shared" si="21"/>
        <v>8.947368421052655</v>
      </c>
      <c r="BA29" s="2">
        <f t="shared" si="22"/>
        <v>0</v>
      </c>
      <c r="BB29" s="2">
        <f t="shared" si="23"/>
        <v>161.94736842105306</v>
      </c>
      <c r="BC29" s="5">
        <f t="shared" si="24"/>
        <v>3.1622977521393887</v>
      </c>
      <c r="BD29" s="31">
        <f t="shared" si="38"/>
        <v>162.19434496975023</v>
      </c>
      <c r="BE29" s="12">
        <v>1.1538461538461537</v>
      </c>
      <c r="BF29" s="8">
        <v>3</v>
      </c>
      <c r="BG29" s="2">
        <f t="shared" si="25"/>
        <v>0.59840425531914898</v>
      </c>
      <c r="BH29" s="2">
        <f t="shared" si="26"/>
        <v>0</v>
      </c>
      <c r="BI29" s="2">
        <f t="shared" si="27"/>
        <v>10.831117021276597</v>
      </c>
      <c r="BJ29" s="5">
        <f t="shared" si="28"/>
        <v>3.1622977521393887</v>
      </c>
      <c r="BK29" s="11">
        <f t="shared" si="39"/>
        <v>10.84763493031415</v>
      </c>
      <c r="BM29">
        <f t="shared" si="29"/>
        <v>0.17532367724845788</v>
      </c>
      <c r="BQ29" s="40">
        <f t="shared" si="0"/>
        <v>0.99846884005035719</v>
      </c>
      <c r="BR29" s="44">
        <f t="shared" si="1"/>
        <v>89.58415762530592</v>
      </c>
      <c r="BS29" s="42">
        <f t="shared" si="2"/>
        <v>0.30981103922181674</v>
      </c>
      <c r="BU29" s="57">
        <f t="shared" si="30"/>
        <v>88.58568878525557</v>
      </c>
      <c r="BV29" s="58">
        <f>BS29-BQ29</f>
        <v>-0.68865780082854045</v>
      </c>
    </row>
    <row r="30" spans="7:85" x14ac:dyDescent="0.25">
      <c r="G30" s="14" t="s">
        <v>33</v>
      </c>
      <c r="H30" s="10">
        <v>1</v>
      </c>
      <c r="I30" s="2">
        <v>0</v>
      </c>
      <c r="J30" s="2">
        <f t="shared" si="40"/>
        <v>19</v>
      </c>
      <c r="K30" s="5">
        <f t="shared" si="3"/>
        <v>3.0127875041833398</v>
      </c>
      <c r="L30" s="31">
        <f t="shared" si="32"/>
        <v>19.026297590440446</v>
      </c>
      <c r="M30" s="12">
        <v>1</v>
      </c>
      <c r="N30" s="8">
        <v>3</v>
      </c>
      <c r="O30" s="2">
        <f t="shared" si="4"/>
        <v>1</v>
      </c>
      <c r="P30" s="2">
        <f t="shared" si="5"/>
        <v>0</v>
      </c>
      <c r="Q30" s="2">
        <f t="shared" si="6"/>
        <v>19</v>
      </c>
      <c r="R30" s="5">
        <f t="shared" si="7"/>
        <v>3.0127875041833398</v>
      </c>
      <c r="S30" s="11">
        <f t="shared" si="33"/>
        <v>19.026297590440446</v>
      </c>
      <c r="T30" s="9">
        <v>0.85</v>
      </c>
      <c r="U30" s="8">
        <v>3</v>
      </c>
      <c r="V30" s="2">
        <f t="shared" si="8"/>
        <v>17.00000000000006</v>
      </c>
      <c r="W30" s="2">
        <f t="shared" si="9"/>
        <v>0</v>
      </c>
      <c r="X30" s="2">
        <f t="shared" si="10"/>
        <v>323.00000000000114</v>
      </c>
      <c r="Y30" s="5">
        <f t="shared" si="11"/>
        <v>3.0127875041833403</v>
      </c>
      <c r="Z30" s="31">
        <f t="shared" si="34"/>
        <v>323.44705903748871</v>
      </c>
      <c r="AA30" s="12">
        <v>1.1538461538461537</v>
      </c>
      <c r="AB30" s="8">
        <v>3</v>
      </c>
      <c r="AC30" s="2">
        <f t="shared" si="12"/>
        <v>0.5844155844155845</v>
      </c>
      <c r="AD30" s="2">
        <f t="shared" si="13"/>
        <v>0</v>
      </c>
      <c r="AE30" s="2">
        <f t="shared" si="14"/>
        <v>11.103896103896105</v>
      </c>
      <c r="AF30" s="5">
        <f t="shared" si="15"/>
        <v>3.0127875041833403</v>
      </c>
      <c r="AG30" s="11">
        <f t="shared" si="35"/>
        <v>11.119264825582082</v>
      </c>
      <c r="AK30" s="14" t="s">
        <v>33</v>
      </c>
      <c r="AL30" s="10">
        <v>1</v>
      </c>
      <c r="AM30" s="2">
        <v>0</v>
      </c>
      <c r="AN30" s="2">
        <f t="shared" si="41"/>
        <v>19.100000000000001</v>
      </c>
      <c r="AO30" s="31">
        <f t="shared" si="16"/>
        <v>2.9970425802836851</v>
      </c>
      <c r="AP30" s="31">
        <f t="shared" si="36"/>
        <v>19.126160095534075</v>
      </c>
      <c r="AQ30" s="12">
        <v>1</v>
      </c>
      <c r="AR30" s="8">
        <v>3</v>
      </c>
      <c r="AS30" s="2">
        <f t="shared" si="17"/>
        <v>1</v>
      </c>
      <c r="AT30" s="2">
        <f t="shared" si="18"/>
        <v>0</v>
      </c>
      <c r="AU30" s="2">
        <f t="shared" si="19"/>
        <v>19.100000000000001</v>
      </c>
      <c r="AV30" s="5">
        <f t="shared" si="20"/>
        <v>2.9970425802836851</v>
      </c>
      <c r="AW30" s="11">
        <f t="shared" si="37"/>
        <v>19.126160095534075</v>
      </c>
      <c r="AX30" s="9">
        <v>0.85</v>
      </c>
      <c r="AY30" s="8">
        <v>3</v>
      </c>
      <c r="AZ30" s="2">
        <f t="shared" si="21"/>
        <v>18.888888888888978</v>
      </c>
      <c r="BA30" s="2">
        <f t="shared" si="22"/>
        <v>0</v>
      </c>
      <c r="BB30" s="2">
        <f t="shared" si="23"/>
        <v>360.77777777777953</v>
      </c>
      <c r="BC30" s="5">
        <f t="shared" si="24"/>
        <v>2.9970425802836851</v>
      </c>
      <c r="BD30" s="31">
        <f t="shared" si="38"/>
        <v>361.27191291564537</v>
      </c>
      <c r="BE30" s="12">
        <v>1.1538461538461537</v>
      </c>
      <c r="BF30" s="8">
        <v>3</v>
      </c>
      <c r="BG30" s="2">
        <f t="shared" si="25"/>
        <v>0.58290155440414515</v>
      </c>
      <c r="BH30" s="2">
        <f t="shared" si="26"/>
        <v>0</v>
      </c>
      <c r="BI30" s="2">
        <f t="shared" si="27"/>
        <v>11.133419689119172</v>
      </c>
      <c r="BJ30" s="5">
        <f t="shared" si="28"/>
        <v>2.9970425802836851</v>
      </c>
      <c r="BK30" s="11">
        <f t="shared" si="39"/>
        <v>11.148668449469344</v>
      </c>
      <c r="BM30">
        <f t="shared" si="29"/>
        <v>0.15744923899654761</v>
      </c>
      <c r="BQ30" s="40">
        <f t="shared" si="0"/>
        <v>0.99862505093629039</v>
      </c>
      <c r="BR30" s="44">
        <f t="shared" si="1"/>
        <v>378.24853878156659</v>
      </c>
      <c r="BS30" s="42">
        <f t="shared" si="2"/>
        <v>0.29403623887262142</v>
      </c>
      <c r="BU30" s="57">
        <f t="shared" si="30"/>
        <v>377.24991373063028</v>
      </c>
      <c r="BV30" s="58">
        <f t="shared" si="31"/>
        <v>-0.70458881206366897</v>
      </c>
    </row>
    <row r="31" spans="7:85" ht="15.75" thickBot="1" x14ac:dyDescent="0.3">
      <c r="G31" s="15" t="s">
        <v>34</v>
      </c>
      <c r="H31" s="16">
        <v>1</v>
      </c>
      <c r="I31" s="17">
        <v>0</v>
      </c>
      <c r="J31" s="17">
        <f t="shared" si="40"/>
        <v>20</v>
      </c>
      <c r="K31" s="35">
        <f t="shared" si="3"/>
        <v>2.8624052261117479</v>
      </c>
      <c r="L31" s="36">
        <f t="shared" si="32"/>
        <v>20.024984394500787</v>
      </c>
      <c r="M31" s="19">
        <v>1</v>
      </c>
      <c r="N31" s="20">
        <v>3</v>
      </c>
      <c r="O31" s="17">
        <f t="shared" si="4"/>
        <v>1</v>
      </c>
      <c r="P31" s="17">
        <f t="shared" si="5"/>
        <v>0</v>
      </c>
      <c r="Q31" s="17">
        <f t="shared" si="6"/>
        <v>20</v>
      </c>
      <c r="R31" s="35">
        <f t="shared" si="7"/>
        <v>2.8624052261117479</v>
      </c>
      <c r="S31" s="18">
        <f t="shared" si="33"/>
        <v>20.024984394500787</v>
      </c>
      <c r="T31" s="37">
        <v>0.85</v>
      </c>
      <c r="U31" s="20">
        <v>3</v>
      </c>
      <c r="V31" s="17">
        <f t="shared" si="8"/>
        <v>-5742089524897382</v>
      </c>
      <c r="W31" s="17">
        <f t="shared" si="9"/>
        <v>0</v>
      </c>
      <c r="X31" s="17">
        <f t="shared" si="10"/>
        <v>-1.1484179049794765E+17</v>
      </c>
      <c r="Y31" s="35">
        <f>180+DEGREES(ATAN2(X31,V31))</f>
        <v>2.862405226111747</v>
      </c>
      <c r="Z31" s="36">
        <f t="shared" si="34"/>
        <v>1.1498525312789651E+17</v>
      </c>
      <c r="AA31" s="19">
        <v>1.1538461538461537</v>
      </c>
      <c r="AB31" s="20">
        <v>3</v>
      </c>
      <c r="AC31" s="17">
        <f t="shared" si="12"/>
        <v>0.56962025316455711</v>
      </c>
      <c r="AD31" s="17">
        <f t="shared" si="13"/>
        <v>0</v>
      </c>
      <c r="AE31" s="17">
        <f t="shared" si="14"/>
        <v>11.392405063291143</v>
      </c>
      <c r="AF31" s="35">
        <f t="shared" si="15"/>
        <v>2.8624052261117474</v>
      </c>
      <c r="AG31" s="18">
        <f t="shared" si="35"/>
        <v>11.406636680411845</v>
      </c>
      <c r="AK31" s="15" t="s">
        <v>34</v>
      </c>
      <c r="AL31" s="16">
        <v>1</v>
      </c>
      <c r="AM31" s="17">
        <v>0</v>
      </c>
      <c r="AN31" s="17">
        <f t="shared" si="41"/>
        <v>20.100000000000001</v>
      </c>
      <c r="AO31" s="35">
        <f t="shared" si="16"/>
        <v>2.8481879113878947</v>
      </c>
      <c r="AP31" s="36">
        <f t="shared" si="36"/>
        <v>20.124860247961973</v>
      </c>
      <c r="AQ31" s="19">
        <v>1</v>
      </c>
      <c r="AR31" s="20">
        <v>3</v>
      </c>
      <c r="AS31" s="17">
        <f t="shared" si="17"/>
        <v>1</v>
      </c>
      <c r="AT31" s="17">
        <f t="shared" si="18"/>
        <v>0</v>
      </c>
      <c r="AU31" s="17">
        <f t="shared" si="19"/>
        <v>20.100000000000001</v>
      </c>
      <c r="AV31" s="35">
        <f t="shared" si="20"/>
        <v>2.8481879113878947</v>
      </c>
      <c r="AW31" s="18">
        <f t="shared" si="37"/>
        <v>20.124860247961973</v>
      </c>
      <c r="AX31" s="37">
        <v>0.85</v>
      </c>
      <c r="AY31" s="20">
        <v>3</v>
      </c>
      <c r="AZ31" s="17">
        <f t="shared" si="21"/>
        <v>-169.99999999999355</v>
      </c>
      <c r="BA31" s="17">
        <f t="shared" si="22"/>
        <v>0</v>
      </c>
      <c r="BB31" s="17">
        <f t="shared" si="23"/>
        <v>-3416.9999999998704</v>
      </c>
      <c r="BC31" s="35">
        <f>180+DEGREES(ATAN2(BB31,AZ31))</f>
        <v>2.8481879113878961</v>
      </c>
      <c r="BD31" s="36">
        <f t="shared" si="38"/>
        <v>3421.2262421534056</v>
      </c>
      <c r="BE31" s="19">
        <v>1.1538461538461537</v>
      </c>
      <c r="BF31" s="20">
        <v>3</v>
      </c>
      <c r="BG31" s="17">
        <f t="shared" si="25"/>
        <v>0.56818181818181834</v>
      </c>
      <c r="BH31" s="17">
        <f t="shared" si="26"/>
        <v>0</v>
      </c>
      <c r="BI31" s="17">
        <f t="shared" si="27"/>
        <v>11.42045454545455</v>
      </c>
      <c r="BJ31" s="35">
        <f t="shared" si="28"/>
        <v>2.8481879113878947</v>
      </c>
      <c r="BK31" s="18">
        <f t="shared" si="39"/>
        <v>11.434579686342035</v>
      </c>
      <c r="BM31">
        <f t="shared" si="29"/>
        <v>0.14217314723853125</v>
      </c>
      <c r="BQ31" s="41">
        <f t="shared" si="0"/>
        <v>0.99875853461185216</v>
      </c>
      <c r="BR31" s="45"/>
      <c r="BS31" s="43">
        <f t="shared" si="2"/>
        <v>0.27943005930190168</v>
      </c>
      <c r="BU31" s="57"/>
      <c r="BV31" s="59">
        <f t="shared" si="31"/>
        <v>-0.71932847530995048</v>
      </c>
    </row>
    <row r="32" spans="7:85" ht="15.75" thickBot="1" x14ac:dyDescent="0.3">
      <c r="G32" s="85" t="s">
        <v>35</v>
      </c>
      <c r="H32" s="77">
        <v>1</v>
      </c>
      <c r="I32" s="78">
        <v>0</v>
      </c>
      <c r="J32" s="78">
        <f t="shared" ref="J32" si="42">J31+1</f>
        <v>21</v>
      </c>
      <c r="K32" s="78">
        <f t="shared" si="3"/>
        <v>2.7263109939062655</v>
      </c>
      <c r="L32" s="79">
        <f t="shared" si="32"/>
        <v>21.023796041628639</v>
      </c>
      <c r="M32" s="80">
        <v>1</v>
      </c>
      <c r="N32" s="78">
        <v>3</v>
      </c>
      <c r="O32" s="78">
        <f t="shared" si="4"/>
        <v>1</v>
      </c>
      <c r="P32" s="78">
        <f t="shared" si="5"/>
        <v>0</v>
      </c>
      <c r="Q32" s="78">
        <f t="shared" si="6"/>
        <v>21</v>
      </c>
      <c r="R32" s="78">
        <f t="shared" si="7"/>
        <v>2.7263109939062655</v>
      </c>
      <c r="S32" s="83">
        <f t="shared" si="33"/>
        <v>21.023796041628639</v>
      </c>
      <c r="T32" s="84">
        <v>0.85</v>
      </c>
      <c r="U32" s="78">
        <v>3</v>
      </c>
      <c r="V32" s="78">
        <f>(T32*U32)/(J32*(T32-1)+U32)*H32</f>
        <v>-16.999999999999957</v>
      </c>
      <c r="W32" s="78">
        <f t="shared" si="9"/>
        <v>0</v>
      </c>
      <c r="X32" s="78">
        <f t="shared" si="10"/>
        <v>-356.99999999999909</v>
      </c>
      <c r="Y32" s="78">
        <f>180+DEGREES(ATAN2(X32,V32))</f>
        <v>2.7263109939062531</v>
      </c>
      <c r="Z32" s="79">
        <f t="shared" si="34"/>
        <v>357.40453270768592</v>
      </c>
      <c r="AA32" s="80">
        <v>1.1538461538461537</v>
      </c>
      <c r="AB32" s="78">
        <v>3</v>
      </c>
      <c r="AC32" s="78">
        <f t="shared" si="12"/>
        <v>0.55555555555555569</v>
      </c>
      <c r="AD32" s="78">
        <f t="shared" si="13"/>
        <v>0</v>
      </c>
      <c r="AE32" s="78">
        <f t="shared" si="14"/>
        <v>11.66666666666667</v>
      </c>
      <c r="AF32" s="78">
        <f t="shared" si="15"/>
        <v>2.7263109939062655</v>
      </c>
      <c r="AG32" s="83">
        <f t="shared" si="35"/>
        <v>11.67988668979369</v>
      </c>
      <c r="AK32" s="85" t="s">
        <v>35</v>
      </c>
      <c r="AL32" s="77">
        <v>1</v>
      </c>
      <c r="AM32" s="78">
        <v>0</v>
      </c>
      <c r="AN32" s="78">
        <f t="shared" si="41"/>
        <v>21.1</v>
      </c>
      <c r="AO32" s="78">
        <f t="shared" si="16"/>
        <v>2.7134094450333279</v>
      </c>
      <c r="AP32" s="79">
        <f t="shared" si="36"/>
        <v>21.123683390924036</v>
      </c>
      <c r="AQ32" s="80">
        <v>1</v>
      </c>
      <c r="AR32" s="78">
        <v>3</v>
      </c>
      <c r="AS32" s="78">
        <f t="shared" si="17"/>
        <v>1</v>
      </c>
      <c r="AT32" s="78">
        <f t="shared" si="18"/>
        <v>0</v>
      </c>
      <c r="AU32" s="78">
        <f t="shared" si="19"/>
        <v>21.1</v>
      </c>
      <c r="AV32" s="78">
        <f t="shared" si="20"/>
        <v>2.7134094450333279</v>
      </c>
      <c r="AW32" s="83">
        <f t="shared" si="37"/>
        <v>21.123683390924036</v>
      </c>
      <c r="AX32" s="84">
        <v>0.85</v>
      </c>
      <c r="AY32" s="78">
        <v>3</v>
      </c>
      <c r="AZ32" s="78">
        <f t="shared" si="21"/>
        <v>-15.454545454545409</v>
      </c>
      <c r="BA32" s="78">
        <f t="shared" si="22"/>
        <v>0</v>
      </c>
      <c r="BB32" s="78">
        <f t="shared" si="23"/>
        <v>-326.09090909090816</v>
      </c>
      <c r="BC32" s="78">
        <f>180+DEGREES(ATAN2(BB32,AZ32))</f>
        <v>2.7134094450333066</v>
      </c>
      <c r="BD32" s="79">
        <f t="shared" si="38"/>
        <v>326.45692513246144</v>
      </c>
      <c r="BE32" s="80">
        <v>1.1538461538461537</v>
      </c>
      <c r="BF32" s="78">
        <v>3</v>
      </c>
      <c r="BG32" s="78">
        <f t="shared" si="25"/>
        <v>0.55418719211822676</v>
      </c>
      <c r="BH32" s="78">
        <f t="shared" si="26"/>
        <v>0</v>
      </c>
      <c r="BI32" s="78">
        <f t="shared" si="27"/>
        <v>11.693349753694585</v>
      </c>
      <c r="BJ32" s="78">
        <f t="shared" si="28"/>
        <v>2.7134094450333279</v>
      </c>
      <c r="BK32" s="83">
        <f t="shared" si="39"/>
        <v>11.706474785610617</v>
      </c>
      <c r="BM32">
        <f t="shared" si="29"/>
        <v>0.12901548872937596</v>
      </c>
      <c r="BQ32" s="50">
        <f t="shared" si="0"/>
        <v>0.99887349295396888</v>
      </c>
      <c r="BR32" s="51"/>
      <c r="BS32" s="52">
        <f t="shared" si="2"/>
        <v>0.26588095816926227</v>
      </c>
      <c r="BT32" s="86"/>
      <c r="BU32" s="50"/>
      <c r="BV32" s="85">
        <f t="shared" si="31"/>
        <v>-0.73299253478470661</v>
      </c>
    </row>
    <row r="33" spans="7:91" ht="15.75" thickBot="1" x14ac:dyDescent="0.3"/>
    <row r="34" spans="7:91" s="55" customFormat="1" ht="16.5" thickTop="1" thickBot="1" x14ac:dyDescent="0.3">
      <c r="G34" s="53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</row>
    <row r="35" spans="7:91" ht="16.5" thickTop="1" thickBot="1" x14ac:dyDescent="0.3"/>
    <row r="36" spans="7:91" ht="15.75" thickBot="1" x14ac:dyDescent="0.3">
      <c r="G36" s="47" t="s">
        <v>46</v>
      </c>
      <c r="M36" s="27" t="s">
        <v>48</v>
      </c>
      <c r="T36" s="27" t="s">
        <v>49</v>
      </c>
      <c r="AA36" s="27" t="s">
        <v>50</v>
      </c>
      <c r="AK36" s="47" t="s">
        <v>43</v>
      </c>
      <c r="AM36" s="21"/>
      <c r="AN36" s="21"/>
      <c r="AO36" s="21"/>
      <c r="AP36" s="21"/>
      <c r="AQ36" s="27" t="s">
        <v>48</v>
      </c>
      <c r="AR36" s="21"/>
      <c r="AS36" s="21"/>
      <c r="AT36" s="21"/>
      <c r="AU36" s="21"/>
      <c r="AV36" s="21"/>
      <c r="AW36" s="21"/>
      <c r="AX36" s="27" t="s">
        <v>49</v>
      </c>
      <c r="AY36" s="21"/>
      <c r="AZ36" s="21"/>
      <c r="BA36" s="21"/>
      <c r="BB36" s="21"/>
      <c r="BC36" s="21"/>
      <c r="BD36" s="21"/>
      <c r="BE36" s="27" t="s">
        <v>50</v>
      </c>
      <c r="BF36" s="21"/>
      <c r="BG36" s="21"/>
      <c r="BH36" s="21"/>
      <c r="BI36" s="21"/>
      <c r="BJ36" s="21"/>
      <c r="BQ36" s="46" t="s">
        <v>51</v>
      </c>
      <c r="BU36" s="46" t="s">
        <v>52</v>
      </c>
    </row>
    <row r="37" spans="7:91" x14ac:dyDescent="0.25">
      <c r="G37" s="92" t="s">
        <v>1</v>
      </c>
      <c r="H37" s="94" t="s">
        <v>0</v>
      </c>
      <c r="I37" s="95"/>
      <c r="J37" s="96"/>
      <c r="K37" s="97" t="s">
        <v>45</v>
      </c>
      <c r="L37" s="102" t="s">
        <v>47</v>
      </c>
      <c r="M37" s="99" t="s">
        <v>42</v>
      </c>
      <c r="N37" s="100"/>
      <c r="O37" s="101" t="s">
        <v>3</v>
      </c>
      <c r="P37" s="95"/>
      <c r="Q37" s="96"/>
      <c r="R37" s="97" t="s">
        <v>45</v>
      </c>
      <c r="S37" s="104" t="s">
        <v>47</v>
      </c>
      <c r="T37" s="106" t="s">
        <v>42</v>
      </c>
      <c r="U37" s="100"/>
      <c r="V37" s="101" t="s">
        <v>3</v>
      </c>
      <c r="W37" s="95"/>
      <c r="X37" s="96"/>
      <c r="Y37" s="97" t="s">
        <v>45</v>
      </c>
      <c r="Z37" s="102" t="s">
        <v>47</v>
      </c>
      <c r="AA37" s="99" t="s">
        <v>42</v>
      </c>
      <c r="AB37" s="100"/>
      <c r="AC37" s="101" t="s">
        <v>3</v>
      </c>
      <c r="AD37" s="95"/>
      <c r="AE37" s="96"/>
      <c r="AF37" s="97" t="s">
        <v>45</v>
      </c>
      <c r="AG37" s="104" t="s">
        <v>47</v>
      </c>
      <c r="AK37" s="92" t="s">
        <v>1</v>
      </c>
      <c r="AL37" s="94" t="s">
        <v>0</v>
      </c>
      <c r="AM37" s="95"/>
      <c r="AN37" s="96"/>
      <c r="AO37" s="97" t="s">
        <v>45</v>
      </c>
      <c r="AP37" s="102" t="s">
        <v>47</v>
      </c>
      <c r="AQ37" s="99" t="s">
        <v>42</v>
      </c>
      <c r="AR37" s="100"/>
      <c r="AS37" s="101" t="s">
        <v>3</v>
      </c>
      <c r="AT37" s="95"/>
      <c r="AU37" s="96"/>
      <c r="AV37" s="97" t="s">
        <v>45</v>
      </c>
      <c r="AW37" s="104" t="s">
        <v>47</v>
      </c>
      <c r="AX37" s="106" t="s">
        <v>42</v>
      </c>
      <c r="AY37" s="100"/>
      <c r="AZ37" s="101" t="s">
        <v>3</v>
      </c>
      <c r="BA37" s="95"/>
      <c r="BB37" s="96"/>
      <c r="BC37" s="97" t="s">
        <v>45</v>
      </c>
      <c r="BD37" s="102" t="s">
        <v>47</v>
      </c>
      <c r="BE37" s="99" t="s">
        <v>42</v>
      </c>
      <c r="BF37" s="100"/>
      <c r="BG37" s="101" t="s">
        <v>3</v>
      </c>
      <c r="BH37" s="95"/>
      <c r="BI37" s="96"/>
      <c r="BJ37" s="97" t="s">
        <v>45</v>
      </c>
      <c r="BK37" s="104" t="s">
        <v>47</v>
      </c>
      <c r="BQ37" s="107" t="s">
        <v>48</v>
      </c>
      <c r="BR37" s="109" t="s">
        <v>49</v>
      </c>
      <c r="BS37" s="104" t="s">
        <v>50</v>
      </c>
      <c r="BU37" s="112" t="s">
        <v>49</v>
      </c>
      <c r="BV37" s="114" t="s">
        <v>50</v>
      </c>
    </row>
    <row r="38" spans="7:91" ht="15.75" thickBot="1" x14ac:dyDescent="0.3">
      <c r="G38" s="93"/>
      <c r="H38" s="22" t="s">
        <v>36</v>
      </c>
      <c r="I38" s="23" t="s">
        <v>37</v>
      </c>
      <c r="J38" s="23" t="s">
        <v>38</v>
      </c>
      <c r="K38" s="98"/>
      <c r="L38" s="103"/>
      <c r="M38" s="24" t="s">
        <v>5</v>
      </c>
      <c r="N38" s="25" t="s">
        <v>7</v>
      </c>
      <c r="O38" s="26" t="s">
        <v>39</v>
      </c>
      <c r="P38" s="23" t="s">
        <v>40</v>
      </c>
      <c r="Q38" s="23" t="s">
        <v>41</v>
      </c>
      <c r="R38" s="98"/>
      <c r="S38" s="105"/>
      <c r="T38" s="25" t="s">
        <v>5</v>
      </c>
      <c r="U38" s="25" t="s">
        <v>7</v>
      </c>
      <c r="V38" s="26" t="s">
        <v>39</v>
      </c>
      <c r="W38" s="23" t="s">
        <v>40</v>
      </c>
      <c r="X38" s="23" t="s">
        <v>41</v>
      </c>
      <c r="Y38" s="98"/>
      <c r="Z38" s="103"/>
      <c r="AA38" s="24" t="s">
        <v>5</v>
      </c>
      <c r="AB38" s="25" t="s">
        <v>7</v>
      </c>
      <c r="AC38" s="26" t="s">
        <v>39</v>
      </c>
      <c r="AD38" s="23" t="s">
        <v>40</v>
      </c>
      <c r="AE38" s="23" t="s">
        <v>41</v>
      </c>
      <c r="AF38" s="98"/>
      <c r="AG38" s="105"/>
      <c r="AK38" s="93"/>
      <c r="AL38" s="22" t="s">
        <v>36</v>
      </c>
      <c r="AM38" s="23" t="s">
        <v>37</v>
      </c>
      <c r="AN38" s="23" t="s">
        <v>38</v>
      </c>
      <c r="AO38" s="98"/>
      <c r="AP38" s="103"/>
      <c r="AQ38" s="24" t="s">
        <v>5</v>
      </c>
      <c r="AR38" s="25" t="s">
        <v>7</v>
      </c>
      <c r="AS38" s="26" t="s">
        <v>39</v>
      </c>
      <c r="AT38" s="23" t="s">
        <v>40</v>
      </c>
      <c r="AU38" s="23" t="s">
        <v>41</v>
      </c>
      <c r="AV38" s="98"/>
      <c r="AW38" s="105"/>
      <c r="AX38" s="25" t="s">
        <v>5</v>
      </c>
      <c r="AY38" s="25" t="s">
        <v>7</v>
      </c>
      <c r="AZ38" s="26" t="s">
        <v>39</v>
      </c>
      <c r="BA38" s="23" t="s">
        <v>40</v>
      </c>
      <c r="BB38" s="23" t="s">
        <v>41</v>
      </c>
      <c r="BC38" s="98"/>
      <c r="BD38" s="103"/>
      <c r="BE38" s="24" t="s">
        <v>5</v>
      </c>
      <c r="BF38" s="25" t="s">
        <v>7</v>
      </c>
      <c r="BG38" s="26" t="s">
        <v>39</v>
      </c>
      <c r="BH38" s="23" t="s">
        <v>40</v>
      </c>
      <c r="BI38" s="23" t="s">
        <v>41</v>
      </c>
      <c r="BJ38" s="98"/>
      <c r="BK38" s="105"/>
      <c r="BQ38" s="108"/>
      <c r="BR38" s="110"/>
      <c r="BS38" s="111"/>
      <c r="BU38" s="113"/>
      <c r="BV38" s="115"/>
    </row>
    <row r="39" spans="7:91" ht="15.75" thickBot="1" x14ac:dyDescent="0.3">
      <c r="G39" s="51" t="s">
        <v>14</v>
      </c>
      <c r="H39" s="77">
        <v>1</v>
      </c>
      <c r="I39" s="78">
        <v>0</v>
      </c>
      <c r="J39" s="78">
        <v>0.01</v>
      </c>
      <c r="K39" s="78">
        <f>DEGREES(ATAN2(J39,H39))</f>
        <v>89.427061302316517</v>
      </c>
      <c r="L39" s="79">
        <f>SQRT(H39*H39+I39*I39+J39*J39)</f>
        <v>1.0000499987500624</v>
      </c>
      <c r="M39" s="80">
        <v>1</v>
      </c>
      <c r="N39" s="78">
        <v>3</v>
      </c>
      <c r="O39" s="78">
        <f>(M39*N39)/(J39*(M39-1)+N39)*H39</f>
        <v>1</v>
      </c>
      <c r="P39" s="78">
        <f>(M39*N39)/(J39*(M39-1)+N39)*I39</f>
        <v>0</v>
      </c>
      <c r="Q39" s="78">
        <f>(M39*N39)/(J39*(M39-1)+N39)*J39</f>
        <v>0.01</v>
      </c>
      <c r="R39" s="78">
        <f>DEGREES(ATAN2(Q39,O39))</f>
        <v>89.427061302316517</v>
      </c>
      <c r="S39" s="83">
        <f>SQRT(O39*O39+P39*P39+Q39*Q39)</f>
        <v>1.0000499987500624</v>
      </c>
      <c r="T39" s="84">
        <v>0.85</v>
      </c>
      <c r="U39" s="78">
        <v>3</v>
      </c>
      <c r="V39" s="78">
        <f>(T39*U39)/(J39*(T39-1)+U39)*H39</f>
        <v>0.8504252126063031</v>
      </c>
      <c r="W39" s="78">
        <f>(T39*U39)/(J39*(T39-1)+U39)*I39</f>
        <v>0</v>
      </c>
      <c r="X39" s="78">
        <f>(T39*U39)/(J39*(T39-1)+U39)*J39</f>
        <v>8.5042521260630319E-3</v>
      </c>
      <c r="Y39" s="78">
        <f>DEGREES(ATAN2(X39,V39))</f>
        <v>89.427061302316517</v>
      </c>
      <c r="Z39" s="79">
        <f>SQRT(V39*V39+W39*W39+X39*X39)</f>
        <v>0.85046773280395505</v>
      </c>
      <c r="AA39" s="80">
        <v>1.1538461538461537</v>
      </c>
      <c r="AB39" s="78">
        <v>3</v>
      </c>
      <c r="AC39" s="78">
        <f>(AA39*AB39)/(J39*(AA39-1)+AB39)*H39</f>
        <v>1.1532547411583802</v>
      </c>
      <c r="AD39" s="78">
        <f>(AA39*AB39)/(J39*(AA39-1)+AB39)*I39</f>
        <v>0</v>
      </c>
      <c r="AE39" s="78">
        <f>(AA39*AB39)/(J39*(AA39-1)+AB39)*J39</f>
        <v>1.1532547411583802E-2</v>
      </c>
      <c r="AF39" s="78">
        <f>DEGREES(ATAN2(AE39,AC39))</f>
        <v>89.427061302316517</v>
      </c>
      <c r="AG39" s="83">
        <f>SQRT(AC39*AC39+AD39*AD39+AE39*AE39)</f>
        <v>1.1533124024539418</v>
      </c>
      <c r="AK39" s="51" t="s">
        <v>14</v>
      </c>
      <c r="AL39" s="77">
        <v>1</v>
      </c>
      <c r="AM39" s="78">
        <v>0</v>
      </c>
      <c r="AN39" s="78">
        <v>0.21</v>
      </c>
      <c r="AO39" s="78">
        <f>DEGREES(ATAN2(AN39,AL39))</f>
        <v>78.140220879052023</v>
      </c>
      <c r="AP39" s="79">
        <f>SQRT(AL39*AL39+AM39*AM39+AN39*AN39)</f>
        <v>1.0218121158021176</v>
      </c>
      <c r="AQ39" s="80">
        <v>1</v>
      </c>
      <c r="AR39" s="78">
        <v>3</v>
      </c>
      <c r="AS39" s="78">
        <f>(AQ39*AR39)/(AN39*(AQ39-1)+AR39)*AL39</f>
        <v>1</v>
      </c>
      <c r="AT39" s="78">
        <f>(AQ39*AR39)/(AN39*(AQ39-1)+AR39)*AM39</f>
        <v>0</v>
      </c>
      <c r="AU39" s="78">
        <f>(AQ39*AR39)/(AN39*(AQ39-1)+AR39)*AN39</f>
        <v>0.21</v>
      </c>
      <c r="AV39" s="78">
        <f>DEGREES(ATAN2(AU39,AS39))</f>
        <v>78.140220879052023</v>
      </c>
      <c r="AW39" s="83">
        <f>SQRT(AS39*AS39+AT39*AT39+AU39*AU39)</f>
        <v>1.0218121158021176</v>
      </c>
      <c r="AX39" s="84">
        <v>0.85</v>
      </c>
      <c r="AY39" s="78">
        <v>3</v>
      </c>
      <c r="AZ39" s="78">
        <f>(AX39*AY39)/(AN39*(AX39-1)+AY39)*AL39</f>
        <v>0.85901970692268814</v>
      </c>
      <c r="BA39" s="78">
        <f>(AX39*AY39)/(AN39*(AX39-1)+AY39)*AM39</f>
        <v>0</v>
      </c>
      <c r="BB39" s="78">
        <f>(AX39*AY39)/(AN39*(AX39-1)+AY39)*AN39</f>
        <v>0.18039413845376451</v>
      </c>
      <c r="BC39" s="78">
        <f>DEGREES(ATAN2(BB39,AZ39))</f>
        <v>78.140220879052023</v>
      </c>
      <c r="BD39" s="79">
        <f>SQRT(AZ39*AZ39+BA39*BA39+BB39*BB39)</f>
        <v>0.87775674424638683</v>
      </c>
      <c r="BE39" s="80">
        <v>1.1538461538461537</v>
      </c>
      <c r="BF39" s="78">
        <v>3</v>
      </c>
      <c r="BG39" s="78">
        <f>(BE39*BF39)/(AN39*(BE39-1)+BF39)*AL39</f>
        <v>1.1415525114155249</v>
      </c>
      <c r="BH39" s="78">
        <f>(BE39*BF39)/(AN39*(BE39-1)+BF39)*AM39</f>
        <v>0</v>
      </c>
      <c r="BI39" s="79">
        <f>(BE39*BF39)/(AN39*(BE39-1)+BF39)*AN39</f>
        <v>0.23972602739726023</v>
      </c>
      <c r="BJ39" s="77">
        <f>DEGREES(ATAN2(BI39,BG39))</f>
        <v>78.140220879052023</v>
      </c>
      <c r="BK39" s="83">
        <f>SQRT(BG39*BG39+BH39*BH39+BI39*BI39)</f>
        <v>1.1664521869887186</v>
      </c>
      <c r="BM39">
        <f>(R39-AV39)/0.1</f>
        <v>112.86840423264493</v>
      </c>
      <c r="BQ39" s="50">
        <f t="shared" ref="BQ39:BQ60" si="43">(AW39-S39)/0.1</f>
        <v>0.21762117052055219</v>
      </c>
      <c r="BR39" s="51">
        <f t="shared" ref="BR39:BR58" si="44">(BD39-Z39)/0.1</f>
        <v>0.27289011442431788</v>
      </c>
      <c r="BS39" s="52">
        <f t="shared" ref="BS39:BS60" si="45">(BK39-AG39)/0.1</f>
        <v>0.13139784534776711</v>
      </c>
      <c r="BT39" s="86"/>
      <c r="BU39" s="50">
        <f>BR39-BQ39</f>
        <v>5.5268943903765688E-2</v>
      </c>
      <c r="BV39" s="87">
        <f>BS39-BQ39</f>
        <v>-8.6223325172785081E-2</v>
      </c>
    </row>
    <row r="40" spans="7:91" x14ac:dyDescent="0.25">
      <c r="G40" s="13" t="s">
        <v>15</v>
      </c>
      <c r="H40" s="48">
        <v>1</v>
      </c>
      <c r="I40" s="7">
        <v>0</v>
      </c>
      <c r="J40" s="7">
        <v>1</v>
      </c>
      <c r="K40" s="28">
        <f t="shared" ref="K40:K60" si="46">DEGREES(ATAN2(J40,H40))</f>
        <v>45</v>
      </c>
      <c r="L40" s="29">
        <f>SQRT(H40*H40+I40*I40+J40*J40)</f>
        <v>1.4142135623730951</v>
      </c>
      <c r="M40" s="32">
        <v>1</v>
      </c>
      <c r="N40" s="33">
        <v>3</v>
      </c>
      <c r="O40" s="7">
        <f t="shared" ref="O40:O60" si="47">(M40*N40)/(J40*(M40-1)+N40)*H40</f>
        <v>1</v>
      </c>
      <c r="P40" s="7">
        <f t="shared" ref="P40:P60" si="48">(M40*N40)/(J40*(M40-1)+N40)*I40</f>
        <v>0</v>
      </c>
      <c r="Q40" s="7">
        <f t="shared" ref="Q40:Q60" si="49">(M40*N40)/(J40*(M40-1)+N40)*J40</f>
        <v>1</v>
      </c>
      <c r="R40" s="28">
        <f t="shared" ref="R40:R60" si="50">DEGREES(ATAN2(Q40,O40))</f>
        <v>45</v>
      </c>
      <c r="S40" s="30">
        <f>SQRT(O40*O40+P40*P40+Q40*Q40)</f>
        <v>1.4142135623730951</v>
      </c>
      <c r="T40" s="34">
        <v>0.85</v>
      </c>
      <c r="U40" s="33">
        <v>3</v>
      </c>
      <c r="V40" s="7">
        <f t="shared" ref="V40:V59" si="51">(T40*U40)/(J40*(T40-1)+U40)*H40</f>
        <v>0.89473684210526305</v>
      </c>
      <c r="W40" s="7">
        <f t="shared" ref="W40:W60" si="52">(T40*U40)/(J40*(T40-1)+U40)*I40</f>
        <v>0</v>
      </c>
      <c r="X40" s="7">
        <f t="shared" ref="X40:X60" si="53">(T40*U40)/(J40*(T40-1)+U40)*J40</f>
        <v>0.89473684210526305</v>
      </c>
      <c r="Y40" s="28">
        <f t="shared" ref="Y40:Y58" si="54">DEGREES(ATAN2(X40,V40))</f>
        <v>45</v>
      </c>
      <c r="Z40" s="29">
        <f>SQRT(V40*V40+W40*W40+X40*X40)</f>
        <v>1.2653489768601376</v>
      </c>
      <c r="AA40" s="32">
        <v>1.1538461538461537</v>
      </c>
      <c r="AB40" s="33">
        <v>3</v>
      </c>
      <c r="AC40" s="7">
        <f t="shared" ref="AC40:AC60" si="55">(AA40*AB40)/(J40*(AA40-1)+AB40)*H40</f>
        <v>1.097560975609756</v>
      </c>
      <c r="AD40" s="7">
        <f t="shared" ref="AD40:AD60" si="56">(AA40*AB40)/(J40*(AA40-1)+AB40)*I40</f>
        <v>0</v>
      </c>
      <c r="AE40" s="7">
        <f t="shared" ref="AE40:AE60" si="57">(AA40*AB40)/(J40*(AA40-1)+AB40)*J40</f>
        <v>1.097560975609756</v>
      </c>
      <c r="AF40" s="28">
        <f t="shared" ref="AF40:AF60" si="58">DEGREES(ATAN2(AE40,AC40))</f>
        <v>45</v>
      </c>
      <c r="AG40" s="30">
        <f>SQRT(AC40*AC40+AD40*AD40+AE40*AE40)</f>
        <v>1.5521856172387627</v>
      </c>
      <c r="AK40" s="13" t="s">
        <v>15</v>
      </c>
      <c r="AL40" s="48">
        <v>1</v>
      </c>
      <c r="AM40" s="7">
        <v>0</v>
      </c>
      <c r="AN40" s="7">
        <v>1.2</v>
      </c>
      <c r="AO40" s="29">
        <f t="shared" ref="AO40:AO60" si="59">DEGREES(ATAN2(AN40,AL40))</f>
        <v>39.805571092265197</v>
      </c>
      <c r="AP40" s="29">
        <f>SQRT(AL40*AL40+AM40*AM40+AN40*AN40)</f>
        <v>1.5620499351813308</v>
      </c>
      <c r="AQ40" s="32">
        <v>1</v>
      </c>
      <c r="AR40" s="33">
        <v>3</v>
      </c>
      <c r="AS40" s="7">
        <f t="shared" ref="AS40:AS60" si="60">(AQ40*AR40)/(AN40*(AQ40-1)+AR40)*AL40</f>
        <v>1</v>
      </c>
      <c r="AT40" s="7">
        <f t="shared" ref="AT40:AT60" si="61">(AQ40*AR40)/(AN40*(AQ40-1)+AR40)*AM40</f>
        <v>0</v>
      </c>
      <c r="AU40" s="7">
        <f t="shared" ref="AU40:AU60" si="62">(AQ40*AR40)/(AN40*(AQ40-1)+AR40)*AN40</f>
        <v>1.2</v>
      </c>
      <c r="AV40" s="28">
        <f t="shared" ref="AV40:AV60" si="63">DEGREES(ATAN2(AU40,AS40))</f>
        <v>39.805571092265197</v>
      </c>
      <c r="AW40" s="30">
        <f>SQRT(AS40*AS40+AT40*AT40+AU40*AU40)</f>
        <v>1.5620499351813308</v>
      </c>
      <c r="AX40" s="34">
        <v>0.85</v>
      </c>
      <c r="AY40" s="33">
        <v>3</v>
      </c>
      <c r="AZ40" s="7">
        <f t="shared" ref="AZ40:AZ60" si="64">(AX40*AY40)/(AN40*(AX40-1)+AY40)*AL40</f>
        <v>0.9042553191489362</v>
      </c>
      <c r="BA40" s="7">
        <f t="shared" ref="BA40:BA60" si="65">(AX40*AY40)/(AN40*(AX40-1)+AY40)*AM40</f>
        <v>0</v>
      </c>
      <c r="BB40" s="7">
        <f t="shared" ref="BB40:BB60" si="66">(AX40*AY40)/(AN40*(AX40-1)+AY40)*AN40</f>
        <v>1.0851063829787233</v>
      </c>
      <c r="BC40" s="28">
        <f t="shared" ref="BC40:BC58" si="67">DEGREES(ATAN2(BB40,AZ40))</f>
        <v>39.805571092265197</v>
      </c>
      <c r="BD40" s="29">
        <f>SQRT(AZ40*AZ40+BA40*BA40+BB40*BB40)</f>
        <v>1.4124919626639694</v>
      </c>
      <c r="BE40" s="32">
        <v>1.1538461538461537</v>
      </c>
      <c r="BF40" s="33">
        <v>3</v>
      </c>
      <c r="BG40" s="7">
        <f t="shared" ref="BG40:BG60" si="68">(BE40*BF40)/(AN40*(BE40-1)+BF40)*AL40</f>
        <v>1.0869565217391304</v>
      </c>
      <c r="BH40" s="7">
        <f t="shared" ref="BH40:BH60" si="69">(BE40*BF40)/(AN40*(BE40-1)+BF40)*AM40</f>
        <v>0</v>
      </c>
      <c r="BI40" s="7">
        <f t="shared" ref="BI40:BI60" si="70">(BE40*BF40)/(AN40*(BE40-1)+BF40)*AN40</f>
        <v>1.3043478260869563</v>
      </c>
      <c r="BJ40" s="28">
        <f t="shared" ref="BJ40:BJ60" si="71">DEGREES(ATAN2(BI40,BG40))</f>
        <v>39.805571092265197</v>
      </c>
      <c r="BK40" s="30">
        <f>SQRT(BG40*BG40+BH40*BH40+BI40*BI40)</f>
        <v>1.6978803643275333</v>
      </c>
      <c r="BM40">
        <f t="shared" ref="BM40:BM60" si="72">(R40-AV40)/0.1</f>
        <v>51.944289077348031</v>
      </c>
      <c r="BQ40" s="49">
        <f t="shared" si="43"/>
        <v>1.4783637280823569</v>
      </c>
      <c r="BR40" s="39">
        <f t="shared" si="44"/>
        <v>1.4714298580383178</v>
      </c>
      <c r="BS40" s="38">
        <f t="shared" si="45"/>
        <v>1.4569474708877062</v>
      </c>
      <c r="BU40" s="57">
        <f t="shared" ref="BU40:BU58" si="73">BR40-BQ40</f>
        <v>-6.9338700440391143E-3</v>
      </c>
      <c r="BV40" s="56">
        <f t="shared" ref="BV40:BV60" si="74">BS40-BQ40</f>
        <v>-2.141625719465079E-2</v>
      </c>
    </row>
    <row r="41" spans="7:91" x14ac:dyDescent="0.25">
      <c r="G41" s="14" t="s">
        <v>16</v>
      </c>
      <c r="H41" s="10">
        <v>1</v>
      </c>
      <c r="I41" s="2">
        <v>0</v>
      </c>
      <c r="J41" s="2">
        <f>J40+1</f>
        <v>2</v>
      </c>
      <c r="K41" s="5">
        <f t="shared" si="46"/>
        <v>26.56505117707799</v>
      </c>
      <c r="L41" s="31">
        <f t="shared" ref="L41:L60" si="75">SQRT(H41*H41+I41*I41+J41*J41)</f>
        <v>2.2360679774997898</v>
      </c>
      <c r="M41" s="12">
        <v>1</v>
      </c>
      <c r="N41" s="8">
        <v>3</v>
      </c>
      <c r="O41" s="2">
        <f t="shared" si="47"/>
        <v>1</v>
      </c>
      <c r="P41" s="2">
        <f t="shared" si="48"/>
        <v>0</v>
      </c>
      <c r="Q41" s="2">
        <f t="shared" si="49"/>
        <v>2</v>
      </c>
      <c r="R41" s="5">
        <f t="shared" si="50"/>
        <v>26.56505117707799</v>
      </c>
      <c r="S41" s="11">
        <f t="shared" ref="S41:S60" si="76">SQRT(O41*O41+P41*P41+Q41*Q41)</f>
        <v>2.2360679774997898</v>
      </c>
      <c r="T41" s="9">
        <v>0.85</v>
      </c>
      <c r="U41" s="8">
        <v>3</v>
      </c>
      <c r="V41" s="2">
        <f t="shared" si="51"/>
        <v>0.94444444444444431</v>
      </c>
      <c r="W41" s="2">
        <f t="shared" si="52"/>
        <v>0</v>
      </c>
      <c r="X41" s="2">
        <f t="shared" si="53"/>
        <v>1.8888888888888886</v>
      </c>
      <c r="Y41" s="5">
        <f t="shared" si="54"/>
        <v>26.56505117707799</v>
      </c>
      <c r="Z41" s="31">
        <f t="shared" ref="Z41:Z60" si="77">SQRT(V41*V41+W41*W41+X41*X41)</f>
        <v>2.1118419787498008</v>
      </c>
      <c r="AA41" s="12">
        <v>1.1538461538461537</v>
      </c>
      <c r="AB41" s="8">
        <v>3</v>
      </c>
      <c r="AC41" s="2">
        <f t="shared" si="55"/>
        <v>1.0465116279069768</v>
      </c>
      <c r="AD41" s="2">
        <f t="shared" si="56"/>
        <v>0</v>
      </c>
      <c r="AE41" s="2">
        <f t="shared" si="57"/>
        <v>2.0930232558139537</v>
      </c>
      <c r="AF41" s="5">
        <f t="shared" si="58"/>
        <v>26.56505117707799</v>
      </c>
      <c r="AG41" s="11">
        <f t="shared" ref="AG41:AG60" si="78">SQRT(AC41*AC41+AD41*AD41+AE41*AE41)</f>
        <v>2.3400711392439661</v>
      </c>
      <c r="AK41" s="14" t="s">
        <v>16</v>
      </c>
      <c r="AL41" s="10">
        <v>1</v>
      </c>
      <c r="AM41" s="2">
        <v>0</v>
      </c>
      <c r="AN41" s="2">
        <f>AN40+1</f>
        <v>2.2000000000000002</v>
      </c>
      <c r="AO41" s="31">
        <f t="shared" si="59"/>
        <v>24.443954780416536</v>
      </c>
      <c r="AP41" s="31">
        <f t="shared" ref="AP41:AP60" si="79">SQRT(AL41*AL41+AM41*AM41+AN41*AN41)</f>
        <v>2.4166091947189146</v>
      </c>
      <c r="AQ41" s="12">
        <v>1</v>
      </c>
      <c r="AR41" s="8">
        <v>3</v>
      </c>
      <c r="AS41" s="2">
        <f t="shared" si="60"/>
        <v>1</v>
      </c>
      <c r="AT41" s="2">
        <f t="shared" si="61"/>
        <v>0</v>
      </c>
      <c r="AU41" s="2">
        <f t="shared" si="62"/>
        <v>2.2000000000000002</v>
      </c>
      <c r="AV41" s="5">
        <f t="shared" si="63"/>
        <v>24.443954780416536</v>
      </c>
      <c r="AW41" s="11">
        <f t="shared" ref="AW41:AW60" si="80">SQRT(AS41*AS41+AT41*AT41+AU41*AU41)</f>
        <v>2.4166091947189146</v>
      </c>
      <c r="AX41" s="9">
        <v>0.85</v>
      </c>
      <c r="AY41" s="8">
        <v>3</v>
      </c>
      <c r="AZ41" s="2">
        <f t="shared" si="64"/>
        <v>0.9550561797752809</v>
      </c>
      <c r="BA41" s="2">
        <f t="shared" si="65"/>
        <v>0</v>
      </c>
      <c r="BB41" s="2">
        <f t="shared" si="66"/>
        <v>2.101123595505618</v>
      </c>
      <c r="BC41" s="5">
        <f t="shared" si="67"/>
        <v>24.443954780416536</v>
      </c>
      <c r="BD41" s="31">
        <f t="shared" ref="BD41:BD60" si="81">SQRT(AZ41*AZ41+BA41*BA41+BB41*BB41)</f>
        <v>2.3079975455180644</v>
      </c>
      <c r="BE41" s="12">
        <v>1.1538461538461537</v>
      </c>
      <c r="BF41" s="8">
        <v>3</v>
      </c>
      <c r="BG41" s="2">
        <f t="shared" si="68"/>
        <v>1.0368663594470047</v>
      </c>
      <c r="BH41" s="2">
        <f t="shared" si="69"/>
        <v>0</v>
      </c>
      <c r="BI41" s="2">
        <f t="shared" si="70"/>
        <v>2.2811059907834106</v>
      </c>
      <c r="BJ41" s="5">
        <f t="shared" si="71"/>
        <v>24.443954780416533</v>
      </c>
      <c r="BK41" s="11">
        <f t="shared" ref="BK41:BK60" si="82">SQRT(BG41*BG41+BH41*BH41+BI41*BI41)</f>
        <v>2.5057007779343587</v>
      </c>
      <c r="BM41">
        <f t="shared" si="72"/>
        <v>21.210963966614536</v>
      </c>
      <c r="BQ41" s="40">
        <f t="shared" si="43"/>
        <v>1.8054121721912475</v>
      </c>
      <c r="BR41" s="44">
        <f t="shared" si="44"/>
        <v>1.9615556676826351</v>
      </c>
      <c r="BS41" s="42">
        <f t="shared" si="45"/>
        <v>1.656296386903926</v>
      </c>
      <c r="BU41" s="57">
        <f t="shared" si="73"/>
        <v>0.15614349549138762</v>
      </c>
      <c r="BV41" s="58">
        <f t="shared" si="74"/>
        <v>-0.1491157852873215</v>
      </c>
    </row>
    <row r="42" spans="7:91" x14ac:dyDescent="0.25">
      <c r="G42" s="14" t="s">
        <v>17</v>
      </c>
      <c r="H42" s="10">
        <v>1</v>
      </c>
      <c r="I42" s="2">
        <v>0</v>
      </c>
      <c r="J42" s="2">
        <f t="shared" ref="J42:J60" si="83">J41+1</f>
        <v>3</v>
      </c>
      <c r="K42" s="5">
        <f t="shared" si="46"/>
        <v>18.43494882292201</v>
      </c>
      <c r="L42" s="31">
        <f t="shared" si="75"/>
        <v>3.1622776601683795</v>
      </c>
      <c r="M42" s="12">
        <v>1</v>
      </c>
      <c r="N42" s="8">
        <v>3</v>
      </c>
      <c r="O42" s="2">
        <f t="shared" si="47"/>
        <v>1</v>
      </c>
      <c r="P42" s="2">
        <f t="shared" si="48"/>
        <v>0</v>
      </c>
      <c r="Q42" s="2">
        <f t="shared" si="49"/>
        <v>3</v>
      </c>
      <c r="R42" s="5">
        <f t="shared" si="50"/>
        <v>18.43494882292201</v>
      </c>
      <c r="S42" s="11">
        <f t="shared" si="76"/>
        <v>3.1622776601683795</v>
      </c>
      <c r="T42" s="9">
        <v>0.85</v>
      </c>
      <c r="U42" s="8">
        <v>3</v>
      </c>
      <c r="V42" s="2">
        <f t="shared" si="51"/>
        <v>1</v>
      </c>
      <c r="W42" s="2">
        <f t="shared" si="52"/>
        <v>0</v>
      </c>
      <c r="X42" s="2">
        <f t="shared" si="53"/>
        <v>3</v>
      </c>
      <c r="Y42" s="5">
        <f t="shared" si="54"/>
        <v>18.43494882292201</v>
      </c>
      <c r="Z42" s="31">
        <f t="shared" si="77"/>
        <v>3.1622776601683795</v>
      </c>
      <c r="AA42" s="12">
        <v>1.1538461538461537</v>
      </c>
      <c r="AB42" s="8">
        <v>3</v>
      </c>
      <c r="AC42" s="2">
        <f t="shared" si="55"/>
        <v>1</v>
      </c>
      <c r="AD42" s="2">
        <f t="shared" si="56"/>
        <v>0</v>
      </c>
      <c r="AE42" s="2">
        <f t="shared" si="57"/>
        <v>3</v>
      </c>
      <c r="AF42" s="5">
        <f t="shared" si="58"/>
        <v>18.43494882292201</v>
      </c>
      <c r="AG42" s="11">
        <f t="shared" si="78"/>
        <v>3.1622776601683795</v>
      </c>
      <c r="AK42" s="14" t="s">
        <v>17</v>
      </c>
      <c r="AL42" s="10">
        <v>1</v>
      </c>
      <c r="AM42" s="2">
        <v>0</v>
      </c>
      <c r="AN42" s="2">
        <f t="shared" ref="AN42:AN60" si="84">AN41+1</f>
        <v>3.2</v>
      </c>
      <c r="AO42" s="31">
        <f t="shared" si="59"/>
        <v>17.354024636261322</v>
      </c>
      <c r="AP42" s="31">
        <f t="shared" si="79"/>
        <v>3.3526109228480423</v>
      </c>
      <c r="AQ42" s="12">
        <v>1</v>
      </c>
      <c r="AR42" s="8">
        <v>3</v>
      </c>
      <c r="AS42" s="2">
        <f t="shared" si="60"/>
        <v>1</v>
      </c>
      <c r="AT42" s="2">
        <f t="shared" si="61"/>
        <v>0</v>
      </c>
      <c r="AU42" s="2">
        <f t="shared" si="62"/>
        <v>3.2</v>
      </c>
      <c r="AV42" s="5">
        <f t="shared" si="63"/>
        <v>17.354024636261322</v>
      </c>
      <c r="AW42" s="11">
        <f t="shared" si="80"/>
        <v>3.3526109228480423</v>
      </c>
      <c r="AX42" s="9">
        <v>0.85</v>
      </c>
      <c r="AY42" s="8">
        <v>3</v>
      </c>
      <c r="AZ42" s="2">
        <f t="shared" si="64"/>
        <v>1.0119047619047619</v>
      </c>
      <c r="BA42" s="2">
        <f t="shared" si="65"/>
        <v>0</v>
      </c>
      <c r="BB42" s="2">
        <f t="shared" si="66"/>
        <v>3.2380952380952381</v>
      </c>
      <c r="BC42" s="5">
        <f t="shared" si="67"/>
        <v>17.354024636261322</v>
      </c>
      <c r="BD42" s="31">
        <f t="shared" si="81"/>
        <v>3.3925229576438518</v>
      </c>
      <c r="BE42" s="12">
        <v>1.1538461538461537</v>
      </c>
      <c r="BF42" s="8">
        <v>3</v>
      </c>
      <c r="BG42" s="2">
        <f t="shared" si="68"/>
        <v>0.99118942731277537</v>
      </c>
      <c r="BH42" s="2">
        <f t="shared" si="69"/>
        <v>0</v>
      </c>
      <c r="BI42" s="2">
        <f t="shared" si="70"/>
        <v>3.1718061674008813</v>
      </c>
      <c r="BJ42" s="5">
        <f t="shared" si="71"/>
        <v>17.354024636261322</v>
      </c>
      <c r="BK42" s="11">
        <f t="shared" si="82"/>
        <v>3.3230725006203063</v>
      </c>
      <c r="BM42">
        <f t="shared" si="72"/>
        <v>10.809241866606882</v>
      </c>
      <c r="BQ42" s="40">
        <f t="shared" si="43"/>
        <v>1.9033326267966277</v>
      </c>
      <c r="BR42" s="44">
        <f t="shared" si="44"/>
        <v>2.3024529747547229</v>
      </c>
      <c r="BS42" s="42">
        <f t="shared" si="45"/>
        <v>1.6079484045192682</v>
      </c>
      <c r="BU42" s="57">
        <f t="shared" si="73"/>
        <v>0.39912034795809515</v>
      </c>
      <c r="BV42" s="58">
        <f t="shared" si="74"/>
        <v>-0.2953842222773595</v>
      </c>
    </row>
    <row r="43" spans="7:91" x14ac:dyDescent="0.25">
      <c r="G43" s="14" t="s">
        <v>18</v>
      </c>
      <c r="H43" s="10">
        <v>1</v>
      </c>
      <c r="I43" s="2">
        <v>0</v>
      </c>
      <c r="J43" s="2">
        <f t="shared" si="83"/>
        <v>4</v>
      </c>
      <c r="K43" s="5">
        <f t="shared" si="46"/>
        <v>14.036243467926479</v>
      </c>
      <c r="L43" s="31">
        <f t="shared" si="75"/>
        <v>4.1231056256176606</v>
      </c>
      <c r="M43" s="12">
        <v>1</v>
      </c>
      <c r="N43" s="8">
        <v>3</v>
      </c>
      <c r="O43" s="2">
        <f t="shared" si="47"/>
        <v>1</v>
      </c>
      <c r="P43" s="2">
        <f t="shared" si="48"/>
        <v>0</v>
      </c>
      <c r="Q43" s="2">
        <f t="shared" si="49"/>
        <v>4</v>
      </c>
      <c r="R43" s="5">
        <f t="shared" si="50"/>
        <v>14.036243467926479</v>
      </c>
      <c r="S43" s="11">
        <f t="shared" si="76"/>
        <v>4.1231056256176606</v>
      </c>
      <c r="T43" s="9">
        <v>0.85</v>
      </c>
      <c r="U43" s="8">
        <v>3</v>
      </c>
      <c r="V43" s="2">
        <f t="shared" si="51"/>
        <v>1.0625</v>
      </c>
      <c r="W43" s="2">
        <f t="shared" si="52"/>
        <v>0</v>
      </c>
      <c r="X43" s="2">
        <f t="shared" si="53"/>
        <v>4.25</v>
      </c>
      <c r="Y43" s="5">
        <f t="shared" si="54"/>
        <v>14.036243467926479</v>
      </c>
      <c r="Z43" s="31">
        <f t="shared" si="77"/>
        <v>4.380799727218764</v>
      </c>
      <c r="AA43" s="12">
        <v>1.1538461538461537</v>
      </c>
      <c r="AB43" s="8">
        <v>3</v>
      </c>
      <c r="AC43" s="2">
        <f t="shared" si="55"/>
        <v>0.95744680851063835</v>
      </c>
      <c r="AD43" s="2">
        <f t="shared" si="56"/>
        <v>0</v>
      </c>
      <c r="AE43" s="2">
        <f t="shared" si="57"/>
        <v>3.8297872340425534</v>
      </c>
      <c r="AF43" s="5">
        <f t="shared" si="58"/>
        <v>14.036243467926479</v>
      </c>
      <c r="AG43" s="11">
        <f t="shared" si="78"/>
        <v>3.9476543223998881</v>
      </c>
      <c r="AK43" s="14" t="s">
        <v>18</v>
      </c>
      <c r="AL43" s="10">
        <v>1</v>
      </c>
      <c r="AM43" s="2">
        <v>0</v>
      </c>
      <c r="AN43" s="2">
        <f t="shared" si="84"/>
        <v>4.2</v>
      </c>
      <c r="AO43" s="31">
        <f t="shared" si="59"/>
        <v>13.392497753751098</v>
      </c>
      <c r="AP43" s="31">
        <f t="shared" si="79"/>
        <v>4.3174066289845809</v>
      </c>
      <c r="AQ43" s="12">
        <v>1</v>
      </c>
      <c r="AR43" s="8">
        <v>3</v>
      </c>
      <c r="AS43" s="2">
        <f t="shared" si="60"/>
        <v>1</v>
      </c>
      <c r="AT43" s="2">
        <f t="shared" si="61"/>
        <v>0</v>
      </c>
      <c r="AU43" s="2">
        <f t="shared" si="62"/>
        <v>4.2</v>
      </c>
      <c r="AV43" s="5">
        <f t="shared" si="63"/>
        <v>13.392497753751098</v>
      </c>
      <c r="AW43" s="11">
        <f t="shared" si="80"/>
        <v>4.3174066289845809</v>
      </c>
      <c r="AX43" s="9">
        <v>0.85</v>
      </c>
      <c r="AY43" s="8">
        <v>3</v>
      </c>
      <c r="AZ43" s="2">
        <f t="shared" si="64"/>
        <v>1.0759493670886076</v>
      </c>
      <c r="BA43" s="2">
        <f t="shared" si="65"/>
        <v>0</v>
      </c>
      <c r="BB43" s="2">
        <f t="shared" si="66"/>
        <v>4.518987341772152</v>
      </c>
      <c r="BC43" s="5">
        <f t="shared" si="67"/>
        <v>13.392497753751098</v>
      </c>
      <c r="BD43" s="31">
        <f t="shared" si="81"/>
        <v>4.6453109299201181</v>
      </c>
      <c r="BE43" s="12">
        <v>1.1538461538461537</v>
      </c>
      <c r="BF43" s="8">
        <v>3</v>
      </c>
      <c r="BG43" s="2">
        <f t="shared" si="68"/>
        <v>0.949367088607595</v>
      </c>
      <c r="BH43" s="2">
        <f t="shared" si="69"/>
        <v>0</v>
      </c>
      <c r="BI43" s="2">
        <f t="shared" si="70"/>
        <v>3.9873417721518991</v>
      </c>
      <c r="BJ43" s="5">
        <f t="shared" si="71"/>
        <v>13.392497753751098</v>
      </c>
      <c r="BK43" s="11">
        <f t="shared" si="82"/>
        <v>4.0988037616942226</v>
      </c>
      <c r="BM43">
        <f t="shared" si="72"/>
        <v>6.4374571417538107</v>
      </c>
      <c r="BQ43" s="40">
        <f t="shared" si="43"/>
        <v>1.9430100336692036</v>
      </c>
      <c r="BR43" s="44">
        <f t="shared" si="44"/>
        <v>2.6451120270135409</v>
      </c>
      <c r="BS43" s="42">
        <f t="shared" si="45"/>
        <v>1.5114943929433444</v>
      </c>
      <c r="BU43" s="57">
        <f t="shared" si="73"/>
        <v>0.70210199334433732</v>
      </c>
      <c r="BV43" s="58">
        <f t="shared" si="74"/>
        <v>-0.43151564072585913</v>
      </c>
    </row>
    <row r="44" spans="7:91" x14ac:dyDescent="0.25">
      <c r="G44" s="14" t="s">
        <v>19</v>
      </c>
      <c r="H44" s="10">
        <v>1</v>
      </c>
      <c r="I44" s="2">
        <v>0</v>
      </c>
      <c r="J44" s="2">
        <f t="shared" si="83"/>
        <v>5</v>
      </c>
      <c r="K44" s="5">
        <f t="shared" si="46"/>
        <v>11.309932474020215</v>
      </c>
      <c r="L44" s="31">
        <f t="shared" si="75"/>
        <v>5.0990195135927845</v>
      </c>
      <c r="M44" s="12">
        <v>1</v>
      </c>
      <c r="N44" s="8">
        <v>3</v>
      </c>
      <c r="O44" s="2">
        <f t="shared" si="47"/>
        <v>1</v>
      </c>
      <c r="P44" s="2">
        <f t="shared" si="48"/>
        <v>0</v>
      </c>
      <c r="Q44" s="2">
        <f t="shared" si="49"/>
        <v>5</v>
      </c>
      <c r="R44" s="5">
        <f t="shared" si="50"/>
        <v>11.309932474020215</v>
      </c>
      <c r="S44" s="11">
        <f t="shared" si="76"/>
        <v>5.0990195135927845</v>
      </c>
      <c r="T44" s="9">
        <v>0.85</v>
      </c>
      <c r="U44" s="8">
        <v>3</v>
      </c>
      <c r="V44" s="2">
        <f t="shared" si="51"/>
        <v>1.1333333333333333</v>
      </c>
      <c r="W44" s="2">
        <f t="shared" si="52"/>
        <v>0</v>
      </c>
      <c r="X44" s="2">
        <f t="shared" si="53"/>
        <v>5.6666666666666661</v>
      </c>
      <c r="Y44" s="5">
        <f t="shared" si="54"/>
        <v>11.309932474020215</v>
      </c>
      <c r="Z44" s="31">
        <f t="shared" si="77"/>
        <v>5.7788887820718227</v>
      </c>
      <c r="AA44" s="12">
        <v>1.1538461538461537</v>
      </c>
      <c r="AB44" s="8">
        <v>3</v>
      </c>
      <c r="AC44" s="2">
        <f t="shared" si="55"/>
        <v>0.91836734693877553</v>
      </c>
      <c r="AD44" s="2">
        <f t="shared" si="56"/>
        <v>0</v>
      </c>
      <c r="AE44" s="2">
        <f t="shared" si="57"/>
        <v>4.591836734693878</v>
      </c>
      <c r="AF44" s="5">
        <f t="shared" si="58"/>
        <v>11.309932474020213</v>
      </c>
      <c r="AG44" s="11">
        <f t="shared" si="78"/>
        <v>4.6827730226872522</v>
      </c>
      <c r="AK44" s="14" t="s">
        <v>19</v>
      </c>
      <c r="AL44" s="10">
        <v>1</v>
      </c>
      <c r="AM44" s="2">
        <v>0</v>
      </c>
      <c r="AN44" s="2">
        <f t="shared" si="84"/>
        <v>5.2</v>
      </c>
      <c r="AO44" s="31">
        <f t="shared" si="59"/>
        <v>10.885527054658738</v>
      </c>
      <c r="AP44" s="31">
        <f t="shared" si="79"/>
        <v>5.2952809179494906</v>
      </c>
      <c r="AQ44" s="12">
        <v>1</v>
      </c>
      <c r="AR44" s="8">
        <v>3</v>
      </c>
      <c r="AS44" s="2">
        <f t="shared" si="60"/>
        <v>1</v>
      </c>
      <c r="AT44" s="2">
        <f t="shared" si="61"/>
        <v>0</v>
      </c>
      <c r="AU44" s="2">
        <f t="shared" si="62"/>
        <v>5.2</v>
      </c>
      <c r="AV44" s="5">
        <f t="shared" si="63"/>
        <v>10.885527054658738</v>
      </c>
      <c r="AW44" s="11">
        <f t="shared" si="80"/>
        <v>5.2952809179494906</v>
      </c>
      <c r="AX44" s="9">
        <v>0.85</v>
      </c>
      <c r="AY44" s="8">
        <v>3</v>
      </c>
      <c r="AZ44" s="2">
        <f t="shared" si="64"/>
        <v>1.1486486486486487</v>
      </c>
      <c r="BA44" s="2">
        <f t="shared" si="65"/>
        <v>0</v>
      </c>
      <c r="BB44" s="2">
        <f t="shared" si="66"/>
        <v>5.9729729729729737</v>
      </c>
      <c r="BC44" s="5">
        <f t="shared" si="67"/>
        <v>10.885527054658738</v>
      </c>
      <c r="BD44" s="31">
        <f t="shared" si="81"/>
        <v>6.0824172706176585</v>
      </c>
      <c r="BE44" s="12">
        <v>1.1538461538461537</v>
      </c>
      <c r="BF44" s="8">
        <v>3</v>
      </c>
      <c r="BG44" s="2">
        <f t="shared" si="68"/>
        <v>0.91093117408906887</v>
      </c>
      <c r="BH44" s="2">
        <f t="shared" si="69"/>
        <v>0</v>
      </c>
      <c r="BI44" s="2">
        <f t="shared" si="70"/>
        <v>4.7368421052631584</v>
      </c>
      <c r="BJ44" s="5">
        <f t="shared" si="71"/>
        <v>10.885527054658738</v>
      </c>
      <c r="BK44" s="11">
        <f t="shared" si="82"/>
        <v>4.823636463719172</v>
      </c>
      <c r="BM44">
        <f t="shared" si="72"/>
        <v>4.2440541936147724</v>
      </c>
      <c r="BQ44" s="40">
        <f t="shared" si="43"/>
        <v>1.9626140435670614</v>
      </c>
      <c r="BR44" s="44">
        <f t="shared" si="44"/>
        <v>3.0352848854583581</v>
      </c>
      <c r="BS44" s="42">
        <f t="shared" si="45"/>
        <v>1.4086344103191983</v>
      </c>
      <c r="BU44" s="57">
        <f t="shared" si="73"/>
        <v>1.0726708418912967</v>
      </c>
      <c r="BV44" s="58">
        <f t="shared" si="74"/>
        <v>-0.55397963324786303</v>
      </c>
    </row>
    <row r="45" spans="7:91" x14ac:dyDescent="0.25">
      <c r="G45" s="14" t="s">
        <v>20</v>
      </c>
      <c r="H45" s="10">
        <v>1</v>
      </c>
      <c r="I45" s="2">
        <v>0</v>
      </c>
      <c r="J45" s="2">
        <f t="shared" si="83"/>
        <v>6</v>
      </c>
      <c r="K45" s="5">
        <f t="shared" si="46"/>
        <v>9.4623222080256166</v>
      </c>
      <c r="L45" s="31">
        <f t="shared" si="75"/>
        <v>6.0827625302982193</v>
      </c>
      <c r="M45" s="12">
        <v>1</v>
      </c>
      <c r="N45" s="8">
        <v>3</v>
      </c>
      <c r="O45" s="2">
        <f t="shared" si="47"/>
        <v>1</v>
      </c>
      <c r="P45" s="2">
        <f t="shared" si="48"/>
        <v>0</v>
      </c>
      <c r="Q45" s="2">
        <f t="shared" si="49"/>
        <v>6</v>
      </c>
      <c r="R45" s="5">
        <f t="shared" si="50"/>
        <v>9.4623222080256166</v>
      </c>
      <c r="S45" s="11">
        <f t="shared" si="76"/>
        <v>6.0827625302982193</v>
      </c>
      <c r="T45" s="9">
        <v>0.85</v>
      </c>
      <c r="U45" s="8">
        <v>3</v>
      </c>
      <c r="V45" s="2">
        <f t="shared" si="51"/>
        <v>1.2142857142857144</v>
      </c>
      <c r="W45" s="2">
        <f t="shared" si="52"/>
        <v>0</v>
      </c>
      <c r="X45" s="2">
        <f t="shared" si="53"/>
        <v>7.2857142857142865</v>
      </c>
      <c r="Y45" s="5">
        <f t="shared" si="54"/>
        <v>9.4623222080256166</v>
      </c>
      <c r="Z45" s="31">
        <f t="shared" si="77"/>
        <v>7.386211643933553</v>
      </c>
      <c r="AA45" s="12">
        <v>1.1538461538461537</v>
      </c>
      <c r="AB45" s="8">
        <v>3</v>
      </c>
      <c r="AC45" s="2">
        <f t="shared" si="55"/>
        <v>0.88235294117647067</v>
      </c>
      <c r="AD45" s="2">
        <f t="shared" si="56"/>
        <v>0</v>
      </c>
      <c r="AE45" s="2">
        <f t="shared" si="57"/>
        <v>5.2941176470588243</v>
      </c>
      <c r="AF45" s="5">
        <f t="shared" si="58"/>
        <v>9.4623222080256166</v>
      </c>
      <c r="AG45" s="11">
        <f t="shared" si="78"/>
        <v>5.3671434090866654</v>
      </c>
      <c r="AK45" s="14" t="s">
        <v>20</v>
      </c>
      <c r="AL45" s="10">
        <v>1</v>
      </c>
      <c r="AM45" s="2">
        <v>0</v>
      </c>
      <c r="AN45" s="2">
        <f t="shared" si="84"/>
        <v>6.2</v>
      </c>
      <c r="AO45" s="31">
        <f t="shared" si="59"/>
        <v>9.1623470457217095</v>
      </c>
      <c r="AP45" s="31">
        <f t="shared" si="79"/>
        <v>6.2801273872430334</v>
      </c>
      <c r="AQ45" s="12">
        <v>1</v>
      </c>
      <c r="AR45" s="8">
        <v>3</v>
      </c>
      <c r="AS45" s="2">
        <f t="shared" si="60"/>
        <v>1</v>
      </c>
      <c r="AT45" s="2">
        <f t="shared" si="61"/>
        <v>0</v>
      </c>
      <c r="AU45" s="2">
        <f t="shared" si="62"/>
        <v>6.2</v>
      </c>
      <c r="AV45" s="5">
        <f t="shared" si="63"/>
        <v>9.1623470457217095</v>
      </c>
      <c r="AW45" s="11">
        <f t="shared" si="80"/>
        <v>6.2801273872430334</v>
      </c>
      <c r="AX45" s="9">
        <v>0.85</v>
      </c>
      <c r="AY45" s="8">
        <v>3</v>
      </c>
      <c r="AZ45" s="2">
        <f t="shared" si="64"/>
        <v>1.2318840579710144</v>
      </c>
      <c r="BA45" s="2">
        <f t="shared" si="65"/>
        <v>0</v>
      </c>
      <c r="BB45" s="2">
        <f t="shared" si="66"/>
        <v>7.6376811594202891</v>
      </c>
      <c r="BC45" s="5">
        <f t="shared" si="67"/>
        <v>9.1623470457217095</v>
      </c>
      <c r="BD45" s="31">
        <f t="shared" si="81"/>
        <v>7.7363888103718512</v>
      </c>
      <c r="BE45" s="12">
        <v>1.1538461538461537</v>
      </c>
      <c r="BF45" s="8">
        <v>3</v>
      </c>
      <c r="BG45" s="2">
        <f t="shared" si="68"/>
        <v>0.87548638132295731</v>
      </c>
      <c r="BH45" s="2">
        <f t="shared" si="69"/>
        <v>0</v>
      </c>
      <c r="BI45" s="2">
        <f t="shared" si="70"/>
        <v>5.4280155642023358</v>
      </c>
      <c r="BJ45" s="5">
        <f t="shared" si="71"/>
        <v>9.1623470457217095</v>
      </c>
      <c r="BK45" s="11">
        <f t="shared" si="82"/>
        <v>5.498166000504602</v>
      </c>
      <c r="BM45">
        <f t="shared" si="72"/>
        <v>2.9997516230390708</v>
      </c>
      <c r="BQ45" s="40">
        <f t="shared" si="43"/>
        <v>1.9736485694481409</v>
      </c>
      <c r="BR45" s="44">
        <f t="shared" si="44"/>
        <v>3.5017716643829822</v>
      </c>
      <c r="BS45" s="42">
        <f t="shared" si="45"/>
        <v>1.310225914179366</v>
      </c>
      <c r="BU45" s="57">
        <f t="shared" si="73"/>
        <v>1.5281230949348412</v>
      </c>
      <c r="BV45" s="58">
        <f t="shared" si="74"/>
        <v>-0.66342265526877497</v>
      </c>
    </row>
    <row r="46" spans="7:91" x14ac:dyDescent="0.25">
      <c r="G46" s="14" t="s">
        <v>21</v>
      </c>
      <c r="H46" s="10">
        <v>1</v>
      </c>
      <c r="I46" s="2">
        <v>0</v>
      </c>
      <c r="J46" s="2">
        <f t="shared" si="83"/>
        <v>7</v>
      </c>
      <c r="K46" s="5">
        <f t="shared" si="46"/>
        <v>8.1301023541559783</v>
      </c>
      <c r="L46" s="31">
        <f t="shared" si="75"/>
        <v>7.0710678118654755</v>
      </c>
      <c r="M46" s="12">
        <v>1</v>
      </c>
      <c r="N46" s="8">
        <v>3</v>
      </c>
      <c r="O46" s="2">
        <f t="shared" si="47"/>
        <v>1</v>
      </c>
      <c r="P46" s="2">
        <f t="shared" si="48"/>
        <v>0</v>
      </c>
      <c r="Q46" s="2">
        <f t="shared" si="49"/>
        <v>7</v>
      </c>
      <c r="R46" s="5">
        <f t="shared" si="50"/>
        <v>8.1301023541559783</v>
      </c>
      <c r="S46" s="11">
        <f t="shared" si="76"/>
        <v>7.0710678118654755</v>
      </c>
      <c r="T46" s="9">
        <v>0.85</v>
      </c>
      <c r="U46" s="8">
        <v>3</v>
      </c>
      <c r="V46" s="2">
        <f t="shared" si="51"/>
        <v>1.3076923076923077</v>
      </c>
      <c r="W46" s="2">
        <f t="shared" si="52"/>
        <v>0</v>
      </c>
      <c r="X46" s="2">
        <f t="shared" si="53"/>
        <v>9.1538461538461533</v>
      </c>
      <c r="Y46" s="5">
        <f t="shared" si="54"/>
        <v>8.13010235415598</v>
      </c>
      <c r="Z46" s="31">
        <f t="shared" si="77"/>
        <v>9.2467809847471596</v>
      </c>
      <c r="AA46" s="12">
        <v>1.1538461538461537</v>
      </c>
      <c r="AB46" s="8">
        <v>3</v>
      </c>
      <c r="AC46" s="2">
        <f t="shared" si="55"/>
        <v>0.84905660377358494</v>
      </c>
      <c r="AD46" s="2">
        <f t="shared" si="56"/>
        <v>0</v>
      </c>
      <c r="AE46" s="2">
        <f t="shared" si="57"/>
        <v>5.9433962264150946</v>
      </c>
      <c r="AF46" s="5">
        <f t="shared" si="58"/>
        <v>8.1301023541559783</v>
      </c>
      <c r="AG46" s="11">
        <f t="shared" si="78"/>
        <v>6.0037368213952149</v>
      </c>
      <c r="AK46" s="14" t="s">
        <v>21</v>
      </c>
      <c r="AL46" s="10">
        <v>1</v>
      </c>
      <c r="AM46" s="2">
        <v>0</v>
      </c>
      <c r="AN46" s="2">
        <f t="shared" si="84"/>
        <v>7.2</v>
      </c>
      <c r="AO46" s="31">
        <f t="shared" si="59"/>
        <v>7.9071627029584581</v>
      </c>
      <c r="AP46" s="31">
        <f t="shared" si="79"/>
        <v>7.2691127381544991</v>
      </c>
      <c r="AQ46" s="12">
        <v>1</v>
      </c>
      <c r="AR46" s="8">
        <v>3</v>
      </c>
      <c r="AS46" s="2">
        <f t="shared" si="60"/>
        <v>1</v>
      </c>
      <c r="AT46" s="2">
        <f t="shared" si="61"/>
        <v>0</v>
      </c>
      <c r="AU46" s="2">
        <f t="shared" si="62"/>
        <v>7.2</v>
      </c>
      <c r="AV46" s="5">
        <f t="shared" si="63"/>
        <v>7.9071627029584581</v>
      </c>
      <c r="AW46" s="11">
        <f t="shared" si="80"/>
        <v>7.2691127381544991</v>
      </c>
      <c r="AX46" s="9">
        <v>0.85</v>
      </c>
      <c r="AY46" s="8">
        <v>3</v>
      </c>
      <c r="AZ46" s="2">
        <f t="shared" si="64"/>
        <v>1.328125</v>
      </c>
      <c r="BA46" s="2">
        <f t="shared" si="65"/>
        <v>0</v>
      </c>
      <c r="BB46" s="2">
        <f t="shared" si="66"/>
        <v>9.5625</v>
      </c>
      <c r="BC46" s="5">
        <f t="shared" si="67"/>
        <v>7.9071627029584581</v>
      </c>
      <c r="BD46" s="31">
        <f t="shared" si="81"/>
        <v>9.6542903553614448</v>
      </c>
      <c r="BE46" s="12">
        <v>1.1538461538461537</v>
      </c>
      <c r="BF46" s="8">
        <v>3</v>
      </c>
      <c r="BG46" s="2">
        <f t="shared" si="68"/>
        <v>0.84269662921348309</v>
      </c>
      <c r="BH46" s="2">
        <f t="shared" si="69"/>
        <v>0</v>
      </c>
      <c r="BI46" s="2">
        <f t="shared" si="70"/>
        <v>6.0674157303370784</v>
      </c>
      <c r="BJ46" s="5">
        <f t="shared" si="71"/>
        <v>7.9071627029584581</v>
      </c>
      <c r="BK46" s="11">
        <f t="shared" si="82"/>
        <v>6.1256568018155892</v>
      </c>
      <c r="BM46">
        <f t="shared" si="72"/>
        <v>2.2293965119752013</v>
      </c>
      <c r="BQ46" s="40">
        <f t="shared" si="43"/>
        <v>1.9804492628902359</v>
      </c>
      <c r="BR46" s="44">
        <f t="shared" si="44"/>
        <v>4.0750937061428516</v>
      </c>
      <c r="BS46" s="42">
        <f t="shared" si="45"/>
        <v>1.2191998042037433</v>
      </c>
      <c r="BU46" s="57">
        <f t="shared" si="73"/>
        <v>2.0946444432526157</v>
      </c>
      <c r="BV46" s="58">
        <f t="shared" si="74"/>
        <v>-0.76124945868649263</v>
      </c>
      <c r="CM46" t="s">
        <v>4</v>
      </c>
    </row>
    <row r="47" spans="7:91" x14ac:dyDescent="0.25">
      <c r="G47" s="14" t="s">
        <v>22</v>
      </c>
      <c r="H47" s="10">
        <v>1</v>
      </c>
      <c r="I47" s="2">
        <v>0</v>
      </c>
      <c r="J47" s="2">
        <f t="shared" si="83"/>
        <v>8</v>
      </c>
      <c r="K47" s="5">
        <f t="shared" si="46"/>
        <v>7.1250163489017977</v>
      </c>
      <c r="L47" s="31">
        <f t="shared" si="75"/>
        <v>8.0622577482985491</v>
      </c>
      <c r="M47" s="12">
        <v>1</v>
      </c>
      <c r="N47" s="8">
        <v>3</v>
      </c>
      <c r="O47" s="2">
        <f t="shared" si="47"/>
        <v>1</v>
      </c>
      <c r="P47" s="2">
        <f t="shared" si="48"/>
        <v>0</v>
      </c>
      <c r="Q47" s="2">
        <f t="shared" si="49"/>
        <v>8</v>
      </c>
      <c r="R47" s="5">
        <f t="shared" si="50"/>
        <v>7.1250163489017977</v>
      </c>
      <c r="S47" s="11">
        <f t="shared" si="76"/>
        <v>8.0622577482985491</v>
      </c>
      <c r="T47" s="9">
        <v>0.85</v>
      </c>
      <c r="U47" s="8">
        <v>3</v>
      </c>
      <c r="V47" s="2">
        <f t="shared" si="51"/>
        <v>1.4166666666666667</v>
      </c>
      <c r="W47" s="2">
        <f t="shared" si="52"/>
        <v>0</v>
      </c>
      <c r="X47" s="2">
        <f t="shared" si="53"/>
        <v>11.333333333333334</v>
      </c>
      <c r="Y47" s="5">
        <f t="shared" si="54"/>
        <v>7.1250163489017977</v>
      </c>
      <c r="Z47" s="31">
        <f t="shared" si="77"/>
        <v>11.421531810089613</v>
      </c>
      <c r="AA47" s="12">
        <v>1.1538461538461537</v>
      </c>
      <c r="AB47" s="8">
        <v>3</v>
      </c>
      <c r="AC47" s="2">
        <f t="shared" si="55"/>
        <v>0.81818181818181823</v>
      </c>
      <c r="AD47" s="2">
        <f t="shared" si="56"/>
        <v>0</v>
      </c>
      <c r="AE47" s="2">
        <f t="shared" si="57"/>
        <v>6.5454545454545459</v>
      </c>
      <c r="AF47" s="5">
        <f t="shared" si="58"/>
        <v>7.1250163489017977</v>
      </c>
      <c r="AG47" s="11">
        <f t="shared" si="78"/>
        <v>6.5963927031533593</v>
      </c>
      <c r="AK47" s="14" t="s">
        <v>22</v>
      </c>
      <c r="AL47" s="10">
        <v>1</v>
      </c>
      <c r="AM47" s="2">
        <v>0</v>
      </c>
      <c r="AN47" s="2">
        <f t="shared" si="84"/>
        <v>8.1999999999999993</v>
      </c>
      <c r="AO47" s="31">
        <f t="shared" si="59"/>
        <v>6.9529574681739161</v>
      </c>
      <c r="AP47" s="31">
        <f t="shared" si="79"/>
        <v>8.2607505712253531</v>
      </c>
      <c r="AQ47" s="12">
        <v>1</v>
      </c>
      <c r="AR47" s="8">
        <v>3</v>
      </c>
      <c r="AS47" s="2">
        <f t="shared" si="60"/>
        <v>1</v>
      </c>
      <c r="AT47" s="2">
        <f t="shared" si="61"/>
        <v>0</v>
      </c>
      <c r="AU47" s="2">
        <f t="shared" si="62"/>
        <v>8.1999999999999993</v>
      </c>
      <c r="AV47" s="5">
        <f t="shared" si="63"/>
        <v>6.9529574681739161</v>
      </c>
      <c r="AW47" s="11">
        <f t="shared" si="80"/>
        <v>8.2607505712253531</v>
      </c>
      <c r="AX47" s="9">
        <v>0.85</v>
      </c>
      <c r="AY47" s="8">
        <v>3</v>
      </c>
      <c r="AZ47" s="2">
        <f t="shared" si="64"/>
        <v>1.4406779661016949</v>
      </c>
      <c r="BA47" s="2">
        <f t="shared" si="65"/>
        <v>0</v>
      </c>
      <c r="BB47" s="2">
        <f t="shared" si="66"/>
        <v>11.813559322033896</v>
      </c>
      <c r="BC47" s="5">
        <f t="shared" si="67"/>
        <v>6.9529574681739161</v>
      </c>
      <c r="BD47" s="31">
        <f t="shared" si="81"/>
        <v>11.901081331426354</v>
      </c>
      <c r="BE47" s="12">
        <v>1.1538461538461537</v>
      </c>
      <c r="BF47" s="8">
        <v>3</v>
      </c>
      <c r="BG47" s="2">
        <f t="shared" si="68"/>
        <v>0.81227436823104704</v>
      </c>
      <c r="BH47" s="2">
        <f t="shared" si="69"/>
        <v>0</v>
      </c>
      <c r="BI47" s="2">
        <f t="shared" si="70"/>
        <v>6.6606498194945853</v>
      </c>
      <c r="BJ47" s="5">
        <f t="shared" si="71"/>
        <v>6.9529574681739161</v>
      </c>
      <c r="BK47" s="11">
        <f t="shared" si="82"/>
        <v>6.7099959513563343</v>
      </c>
      <c r="BM47">
        <f t="shared" si="72"/>
        <v>1.7205888072788156</v>
      </c>
      <c r="BQ47" s="40">
        <f t="shared" si="43"/>
        <v>1.9849282292680392</v>
      </c>
      <c r="BR47" s="44">
        <f t="shared" si="44"/>
        <v>4.7954952133674134</v>
      </c>
      <c r="BS47" s="42">
        <f t="shared" si="45"/>
        <v>1.1360324820297496</v>
      </c>
      <c r="BU47" s="57">
        <f t="shared" si="73"/>
        <v>2.8105669840993741</v>
      </c>
      <c r="BV47" s="58">
        <f t="shared" si="74"/>
        <v>-0.84889574723828964</v>
      </c>
    </row>
    <row r="48" spans="7:91" x14ac:dyDescent="0.25">
      <c r="G48" s="14" t="s">
        <v>23</v>
      </c>
      <c r="H48" s="10">
        <v>1</v>
      </c>
      <c r="I48" s="2">
        <v>0</v>
      </c>
      <c r="J48" s="2">
        <f t="shared" si="83"/>
        <v>9</v>
      </c>
      <c r="K48" s="5">
        <f t="shared" si="46"/>
        <v>6.3401917459099089</v>
      </c>
      <c r="L48" s="31">
        <f t="shared" si="75"/>
        <v>9.0553851381374173</v>
      </c>
      <c r="M48" s="12">
        <v>1</v>
      </c>
      <c r="N48" s="8">
        <v>3</v>
      </c>
      <c r="O48" s="2">
        <f t="shared" si="47"/>
        <v>1</v>
      </c>
      <c r="P48" s="2">
        <f t="shared" si="48"/>
        <v>0</v>
      </c>
      <c r="Q48" s="2">
        <f t="shared" si="49"/>
        <v>9</v>
      </c>
      <c r="R48" s="5">
        <f t="shared" si="50"/>
        <v>6.3401917459099089</v>
      </c>
      <c r="S48" s="11">
        <f t="shared" si="76"/>
        <v>9.0553851381374173</v>
      </c>
      <c r="T48" s="9">
        <v>0.85</v>
      </c>
      <c r="U48" s="8">
        <v>3</v>
      </c>
      <c r="V48" s="2">
        <f t="shared" si="51"/>
        <v>1.5454545454545454</v>
      </c>
      <c r="W48" s="2">
        <f t="shared" si="52"/>
        <v>0</v>
      </c>
      <c r="X48" s="2">
        <f t="shared" si="53"/>
        <v>13.909090909090908</v>
      </c>
      <c r="Y48" s="5">
        <f t="shared" si="54"/>
        <v>6.3401917459099097</v>
      </c>
      <c r="Z48" s="31">
        <f t="shared" si="77"/>
        <v>13.994686122576006</v>
      </c>
      <c r="AA48" s="12">
        <v>1.1538461538461537</v>
      </c>
      <c r="AB48" s="8">
        <v>3</v>
      </c>
      <c r="AC48" s="2">
        <f t="shared" si="55"/>
        <v>0.78947368421052644</v>
      </c>
      <c r="AD48" s="2">
        <f t="shared" si="56"/>
        <v>0</v>
      </c>
      <c r="AE48" s="2">
        <f t="shared" si="57"/>
        <v>7.1052631578947381</v>
      </c>
      <c r="AF48" s="5">
        <f t="shared" si="58"/>
        <v>6.3401917459099089</v>
      </c>
      <c r="AG48" s="11">
        <f t="shared" si="78"/>
        <v>7.1489882669505933</v>
      </c>
      <c r="AK48" s="14" t="s">
        <v>23</v>
      </c>
      <c r="AL48" s="10">
        <v>1</v>
      </c>
      <c r="AM48" s="2">
        <v>0</v>
      </c>
      <c r="AN48" s="2">
        <f t="shared" si="84"/>
        <v>9.1999999999999993</v>
      </c>
      <c r="AO48" s="31">
        <f t="shared" si="59"/>
        <v>6.2034479016918365</v>
      </c>
      <c r="AP48" s="31">
        <f t="shared" si="79"/>
        <v>9.2541882410074194</v>
      </c>
      <c r="AQ48" s="12">
        <v>1</v>
      </c>
      <c r="AR48" s="8">
        <v>3</v>
      </c>
      <c r="AS48" s="2">
        <f t="shared" si="60"/>
        <v>1</v>
      </c>
      <c r="AT48" s="2">
        <f t="shared" si="61"/>
        <v>0</v>
      </c>
      <c r="AU48" s="2">
        <f t="shared" si="62"/>
        <v>9.1999999999999993</v>
      </c>
      <c r="AV48" s="5">
        <f t="shared" si="63"/>
        <v>6.2034479016918365</v>
      </c>
      <c r="AW48" s="11">
        <f t="shared" si="80"/>
        <v>9.2541882410074194</v>
      </c>
      <c r="AX48" s="9">
        <v>0.85</v>
      </c>
      <c r="AY48" s="8">
        <v>3</v>
      </c>
      <c r="AZ48" s="2">
        <f t="shared" si="64"/>
        <v>1.5740740740740742</v>
      </c>
      <c r="BA48" s="2">
        <f t="shared" si="65"/>
        <v>0</v>
      </c>
      <c r="BB48" s="2">
        <f t="shared" si="66"/>
        <v>14.481481481481481</v>
      </c>
      <c r="BC48" s="5">
        <f t="shared" si="67"/>
        <v>6.2034479016918365</v>
      </c>
      <c r="BD48" s="31">
        <f t="shared" si="81"/>
        <v>14.566777786770938</v>
      </c>
      <c r="BE48" s="12">
        <v>1.1538461538461537</v>
      </c>
      <c r="BF48" s="8">
        <v>3</v>
      </c>
      <c r="BG48" s="2">
        <f t="shared" si="68"/>
        <v>0.78397212543554029</v>
      </c>
      <c r="BH48" s="2">
        <f t="shared" si="69"/>
        <v>0</v>
      </c>
      <c r="BI48" s="2">
        <f t="shared" si="70"/>
        <v>7.2125435540069702</v>
      </c>
      <c r="BJ48" s="5">
        <f t="shared" si="71"/>
        <v>6.2034479016918365</v>
      </c>
      <c r="BK48" s="11">
        <f t="shared" si="82"/>
        <v>7.2550256244831708</v>
      </c>
      <c r="BM48">
        <f t="shared" si="72"/>
        <v>1.367438442180724</v>
      </c>
      <c r="BQ48" s="40">
        <f t="shared" si="43"/>
        <v>1.9880310287000214</v>
      </c>
      <c r="BR48" s="44">
        <f t="shared" si="44"/>
        <v>5.7209166419493229</v>
      </c>
      <c r="BS48" s="42">
        <f t="shared" si="45"/>
        <v>1.0603735753257748</v>
      </c>
      <c r="BU48" s="57">
        <f t="shared" si="73"/>
        <v>3.7328856132493016</v>
      </c>
      <c r="BV48" s="58">
        <f t="shared" si="74"/>
        <v>-0.92765745337424654</v>
      </c>
    </row>
    <row r="49" spans="7:114" x14ac:dyDescent="0.25">
      <c r="G49" s="14" t="s">
        <v>24</v>
      </c>
      <c r="H49" s="10">
        <v>1</v>
      </c>
      <c r="I49" s="2">
        <v>0</v>
      </c>
      <c r="J49" s="2">
        <f t="shared" si="83"/>
        <v>10</v>
      </c>
      <c r="K49" s="5">
        <f t="shared" si="46"/>
        <v>5.710593137499643</v>
      </c>
      <c r="L49" s="31">
        <f t="shared" si="75"/>
        <v>10.04987562112089</v>
      </c>
      <c r="M49" s="12">
        <v>1</v>
      </c>
      <c r="N49" s="8">
        <v>3</v>
      </c>
      <c r="O49" s="2">
        <f t="shared" si="47"/>
        <v>1</v>
      </c>
      <c r="P49" s="2">
        <f t="shared" si="48"/>
        <v>0</v>
      </c>
      <c r="Q49" s="2">
        <f t="shared" si="49"/>
        <v>10</v>
      </c>
      <c r="R49" s="5">
        <f t="shared" si="50"/>
        <v>5.710593137499643</v>
      </c>
      <c r="S49" s="11">
        <f t="shared" si="76"/>
        <v>10.04987562112089</v>
      </c>
      <c r="T49" s="9">
        <v>0.85</v>
      </c>
      <c r="U49" s="8">
        <v>3</v>
      </c>
      <c r="V49" s="2">
        <f t="shared" si="51"/>
        <v>1.7000000000000002</v>
      </c>
      <c r="W49" s="2">
        <f t="shared" si="52"/>
        <v>0</v>
      </c>
      <c r="X49" s="2">
        <f t="shared" si="53"/>
        <v>17</v>
      </c>
      <c r="Y49" s="5">
        <f t="shared" si="54"/>
        <v>5.710593137499643</v>
      </c>
      <c r="Z49" s="31">
        <f t="shared" si="77"/>
        <v>17.084788555905511</v>
      </c>
      <c r="AA49" s="12">
        <v>1.1538461538461537</v>
      </c>
      <c r="AB49" s="8">
        <v>3</v>
      </c>
      <c r="AC49" s="2">
        <f t="shared" si="55"/>
        <v>0.76271186440677974</v>
      </c>
      <c r="AD49" s="2">
        <f t="shared" si="56"/>
        <v>0</v>
      </c>
      <c r="AE49" s="2">
        <f t="shared" si="57"/>
        <v>7.6271186440677976</v>
      </c>
      <c r="AF49" s="5">
        <f t="shared" si="58"/>
        <v>5.7105931374996421</v>
      </c>
      <c r="AG49" s="11">
        <f t="shared" si="78"/>
        <v>7.6651593720413578</v>
      </c>
      <c r="AK49" s="14" t="s">
        <v>24</v>
      </c>
      <c r="AL49" s="10">
        <v>1</v>
      </c>
      <c r="AM49" s="2">
        <v>0</v>
      </c>
      <c r="AN49" s="2">
        <f t="shared" si="84"/>
        <v>10.199999999999999</v>
      </c>
      <c r="AO49" s="31">
        <f t="shared" si="59"/>
        <v>5.599339336520571</v>
      </c>
      <c r="AP49" s="31">
        <f t="shared" si="79"/>
        <v>10.248902380255165</v>
      </c>
      <c r="AQ49" s="12">
        <v>1</v>
      </c>
      <c r="AR49" s="8">
        <v>3</v>
      </c>
      <c r="AS49" s="2">
        <f t="shared" si="60"/>
        <v>1</v>
      </c>
      <c r="AT49" s="2">
        <f t="shared" si="61"/>
        <v>0</v>
      </c>
      <c r="AU49" s="2">
        <f t="shared" si="62"/>
        <v>10.199999999999999</v>
      </c>
      <c r="AV49" s="5">
        <f t="shared" si="63"/>
        <v>5.599339336520571</v>
      </c>
      <c r="AW49" s="11">
        <f t="shared" si="80"/>
        <v>10.248902380255165</v>
      </c>
      <c r="AX49" s="9">
        <v>0.85</v>
      </c>
      <c r="AY49" s="8">
        <v>3</v>
      </c>
      <c r="AZ49" s="2">
        <f t="shared" si="64"/>
        <v>1.7346938775510203</v>
      </c>
      <c r="BA49" s="2">
        <f t="shared" si="65"/>
        <v>0</v>
      </c>
      <c r="BB49" s="2">
        <f t="shared" si="66"/>
        <v>17.693877551020407</v>
      </c>
      <c r="BC49" s="5">
        <f t="shared" si="67"/>
        <v>5.5993393365205701</v>
      </c>
      <c r="BD49" s="31">
        <f t="shared" si="81"/>
        <v>17.778708210646716</v>
      </c>
      <c r="BE49" s="12">
        <v>1.1538461538461537</v>
      </c>
      <c r="BF49" s="8">
        <v>3</v>
      </c>
      <c r="BG49" s="2">
        <f t="shared" si="68"/>
        <v>0.75757575757575768</v>
      </c>
      <c r="BH49" s="2">
        <f t="shared" si="69"/>
        <v>0</v>
      </c>
      <c r="BI49" s="2">
        <f t="shared" si="70"/>
        <v>7.7272727272727275</v>
      </c>
      <c r="BJ49" s="5">
        <f t="shared" si="71"/>
        <v>5.599339336520571</v>
      </c>
      <c r="BK49" s="11">
        <f t="shared" si="82"/>
        <v>7.7643199850417925</v>
      </c>
      <c r="BM49">
        <f t="shared" si="72"/>
        <v>1.11253800979072</v>
      </c>
      <c r="BQ49" s="40">
        <f t="shared" si="43"/>
        <v>1.9902675913427537</v>
      </c>
      <c r="BR49" s="44">
        <f t="shared" si="44"/>
        <v>6.9391965474120454</v>
      </c>
      <c r="BS49" s="42">
        <f t="shared" si="45"/>
        <v>0.99160613000434772</v>
      </c>
      <c r="BU49" s="57">
        <f t="shared" si="73"/>
        <v>4.9489289560692917</v>
      </c>
      <c r="BV49" s="58">
        <f t="shared" si="74"/>
        <v>-0.99866146133840594</v>
      </c>
    </row>
    <row r="50" spans="7:114" x14ac:dyDescent="0.25">
      <c r="G50" s="14" t="s">
        <v>25</v>
      </c>
      <c r="H50" s="10">
        <v>1</v>
      </c>
      <c r="I50" s="2">
        <v>0</v>
      </c>
      <c r="J50" s="2">
        <f t="shared" si="83"/>
        <v>11</v>
      </c>
      <c r="K50" s="5">
        <f t="shared" si="46"/>
        <v>5.1944289077348058</v>
      </c>
      <c r="L50" s="31">
        <f t="shared" si="75"/>
        <v>11.045361017187261</v>
      </c>
      <c r="M50" s="12">
        <v>1</v>
      </c>
      <c r="N50" s="8">
        <v>3</v>
      </c>
      <c r="O50" s="2">
        <f t="shared" si="47"/>
        <v>1</v>
      </c>
      <c r="P50" s="2">
        <f t="shared" si="48"/>
        <v>0</v>
      </c>
      <c r="Q50" s="2">
        <f t="shared" si="49"/>
        <v>11</v>
      </c>
      <c r="R50" s="5">
        <f t="shared" si="50"/>
        <v>5.1944289077348058</v>
      </c>
      <c r="S50" s="11">
        <f t="shared" si="76"/>
        <v>11.045361017187261</v>
      </c>
      <c r="T50" s="9">
        <v>0.85</v>
      </c>
      <c r="U50" s="8">
        <v>3</v>
      </c>
      <c r="V50" s="2">
        <f t="shared" si="51"/>
        <v>1.8888888888888893</v>
      </c>
      <c r="W50" s="2">
        <f t="shared" si="52"/>
        <v>0</v>
      </c>
      <c r="X50" s="2">
        <f t="shared" si="53"/>
        <v>20.777777777777782</v>
      </c>
      <c r="Y50" s="5">
        <f t="shared" si="54"/>
        <v>5.1944289077348058</v>
      </c>
      <c r="Z50" s="31">
        <f t="shared" si="77"/>
        <v>20.863459699131496</v>
      </c>
      <c r="AA50" s="12">
        <v>1.1538461538461537</v>
      </c>
      <c r="AB50" s="8">
        <v>3</v>
      </c>
      <c r="AC50" s="2">
        <f t="shared" si="55"/>
        <v>0.73770491803278693</v>
      </c>
      <c r="AD50" s="2">
        <f t="shared" si="56"/>
        <v>0</v>
      </c>
      <c r="AE50" s="2">
        <f t="shared" si="57"/>
        <v>8.1147540983606561</v>
      </c>
      <c r="AF50" s="5">
        <f t="shared" si="58"/>
        <v>5.1944289077348058</v>
      </c>
      <c r="AG50" s="11">
        <f t="shared" si="78"/>
        <v>8.1482171438266686</v>
      </c>
      <c r="AK50" s="14" t="s">
        <v>25</v>
      </c>
      <c r="AL50" s="10">
        <v>1</v>
      </c>
      <c r="AM50" s="2">
        <v>0</v>
      </c>
      <c r="AN50" s="2">
        <f t="shared" si="84"/>
        <v>11.2</v>
      </c>
      <c r="AO50" s="31">
        <f t="shared" si="59"/>
        <v>5.1021652523581897</v>
      </c>
      <c r="AP50" s="31">
        <f t="shared" si="79"/>
        <v>11.244554237496477</v>
      </c>
      <c r="AQ50" s="12">
        <v>1</v>
      </c>
      <c r="AR50" s="8">
        <v>3</v>
      </c>
      <c r="AS50" s="2">
        <f t="shared" si="60"/>
        <v>1</v>
      </c>
      <c r="AT50" s="2">
        <f t="shared" si="61"/>
        <v>0</v>
      </c>
      <c r="AU50" s="2">
        <f t="shared" si="62"/>
        <v>11.2</v>
      </c>
      <c r="AV50" s="5">
        <f t="shared" si="63"/>
        <v>5.1021652523581897</v>
      </c>
      <c r="AW50" s="11">
        <f t="shared" si="80"/>
        <v>11.244554237496477</v>
      </c>
      <c r="AX50" s="9">
        <v>0.85</v>
      </c>
      <c r="AY50" s="8">
        <v>3</v>
      </c>
      <c r="AZ50" s="2">
        <f t="shared" si="64"/>
        <v>1.9318181818181819</v>
      </c>
      <c r="BA50" s="2">
        <f t="shared" si="65"/>
        <v>0</v>
      </c>
      <c r="BB50" s="2">
        <f t="shared" si="66"/>
        <v>21.636363636363637</v>
      </c>
      <c r="BC50" s="5">
        <f t="shared" si="67"/>
        <v>5.1021652523581897</v>
      </c>
      <c r="BD50" s="31">
        <f t="shared" si="81"/>
        <v>21.722434322436378</v>
      </c>
      <c r="BE50" s="12">
        <v>1.1538461538461537</v>
      </c>
      <c r="BF50" s="8">
        <v>3</v>
      </c>
      <c r="BG50" s="2">
        <f t="shared" si="68"/>
        <v>0.73289902280130304</v>
      </c>
      <c r="BH50" s="2">
        <f t="shared" si="69"/>
        <v>0</v>
      </c>
      <c r="BI50" s="2">
        <f t="shared" si="70"/>
        <v>8.2084690553745929</v>
      </c>
      <c r="BJ50" s="5">
        <f t="shared" si="71"/>
        <v>5.1021652523581906</v>
      </c>
      <c r="BK50" s="11">
        <f t="shared" si="82"/>
        <v>8.2411228124974194</v>
      </c>
      <c r="BM50">
        <f t="shared" si="72"/>
        <v>0.92263655376616072</v>
      </c>
      <c r="BQ50" s="40">
        <f t="shared" si="43"/>
        <v>1.9919322030921549</v>
      </c>
      <c r="BR50" s="44">
        <f t="shared" si="44"/>
        <v>8.5897462330488139</v>
      </c>
      <c r="BS50" s="42">
        <f t="shared" si="45"/>
        <v>0.92905668670750785</v>
      </c>
      <c r="BU50" s="57">
        <f>BR50-BQ50</f>
        <v>6.597814029956659</v>
      </c>
      <c r="BV50" s="58">
        <f t="shared" si="74"/>
        <v>-1.0628755163846471</v>
      </c>
    </row>
    <row r="51" spans="7:114" x14ac:dyDescent="0.25">
      <c r="G51" s="14" t="s">
        <v>26</v>
      </c>
      <c r="H51" s="10">
        <v>1</v>
      </c>
      <c r="I51" s="2">
        <v>0</v>
      </c>
      <c r="J51" s="2">
        <f t="shared" si="83"/>
        <v>12</v>
      </c>
      <c r="K51" s="5">
        <f t="shared" si="46"/>
        <v>4.7636416907261774</v>
      </c>
      <c r="L51" s="31">
        <f t="shared" si="75"/>
        <v>12.041594578792296</v>
      </c>
      <c r="M51" s="12">
        <v>1</v>
      </c>
      <c r="N51" s="8">
        <v>3</v>
      </c>
      <c r="O51" s="2">
        <f t="shared" si="47"/>
        <v>1</v>
      </c>
      <c r="P51" s="2">
        <f t="shared" si="48"/>
        <v>0</v>
      </c>
      <c r="Q51" s="2">
        <f t="shared" si="49"/>
        <v>12</v>
      </c>
      <c r="R51" s="5">
        <f t="shared" si="50"/>
        <v>4.7636416907261774</v>
      </c>
      <c r="S51" s="11">
        <f t="shared" si="76"/>
        <v>12.041594578792296</v>
      </c>
      <c r="T51" s="9">
        <v>0.85</v>
      </c>
      <c r="U51" s="8">
        <v>3</v>
      </c>
      <c r="V51" s="2">
        <f t="shared" si="51"/>
        <v>2.1250000000000004</v>
      </c>
      <c r="W51" s="2">
        <f t="shared" si="52"/>
        <v>0</v>
      </c>
      <c r="X51" s="2">
        <f t="shared" si="53"/>
        <v>25.500000000000007</v>
      </c>
      <c r="Y51" s="5">
        <f t="shared" si="54"/>
        <v>4.7636416907261774</v>
      </c>
      <c r="Z51" s="31">
        <f t="shared" si="77"/>
        <v>25.588388479933634</v>
      </c>
      <c r="AA51" s="12">
        <v>1.1538461538461537</v>
      </c>
      <c r="AB51" s="8">
        <v>3</v>
      </c>
      <c r="AC51" s="2">
        <f t="shared" si="55"/>
        <v>0.71428571428571441</v>
      </c>
      <c r="AD51" s="2">
        <f t="shared" si="56"/>
        <v>0</v>
      </c>
      <c r="AE51" s="2">
        <f t="shared" si="57"/>
        <v>8.571428571428573</v>
      </c>
      <c r="AF51" s="5">
        <f t="shared" si="58"/>
        <v>4.7636416907261774</v>
      </c>
      <c r="AG51" s="11">
        <f t="shared" si="78"/>
        <v>8.6011389848516409</v>
      </c>
      <c r="AK51" s="14" t="s">
        <v>26</v>
      </c>
      <c r="AL51" s="10">
        <v>1</v>
      </c>
      <c r="AM51" s="2">
        <v>0</v>
      </c>
      <c r="AN51" s="2">
        <f t="shared" si="84"/>
        <v>12.2</v>
      </c>
      <c r="AO51" s="31">
        <f t="shared" si="59"/>
        <v>4.6858998395027029</v>
      </c>
      <c r="AP51" s="31">
        <f t="shared" si="79"/>
        <v>12.240914998479484</v>
      </c>
      <c r="AQ51" s="12">
        <v>1</v>
      </c>
      <c r="AR51" s="8">
        <v>3</v>
      </c>
      <c r="AS51" s="2">
        <f t="shared" si="60"/>
        <v>1</v>
      </c>
      <c r="AT51" s="2">
        <f t="shared" si="61"/>
        <v>0</v>
      </c>
      <c r="AU51" s="2">
        <f t="shared" si="62"/>
        <v>12.2</v>
      </c>
      <c r="AV51" s="5">
        <f t="shared" si="63"/>
        <v>4.6858998395027029</v>
      </c>
      <c r="AW51" s="11">
        <f t="shared" si="80"/>
        <v>12.240914998479484</v>
      </c>
      <c r="AX51" s="9">
        <v>0.85</v>
      </c>
      <c r="AY51" s="8">
        <v>3</v>
      </c>
      <c r="AZ51" s="2">
        <f t="shared" si="64"/>
        <v>2.1794871794871793</v>
      </c>
      <c r="BA51" s="2">
        <f t="shared" si="65"/>
        <v>0</v>
      </c>
      <c r="BB51" s="2">
        <f t="shared" si="66"/>
        <v>26.589743589743584</v>
      </c>
      <c r="BC51" s="5">
        <f t="shared" si="67"/>
        <v>4.6858998395027029</v>
      </c>
      <c r="BD51" s="31">
        <f t="shared" si="81"/>
        <v>26.678917304378359</v>
      </c>
      <c r="BE51" s="12">
        <v>1.1538461538461537</v>
      </c>
      <c r="BF51" s="8">
        <v>3</v>
      </c>
      <c r="BG51" s="2">
        <f t="shared" si="68"/>
        <v>0.70977917981072569</v>
      </c>
      <c r="BH51" s="2">
        <f t="shared" si="69"/>
        <v>0</v>
      </c>
      <c r="BI51" s="2">
        <f t="shared" si="70"/>
        <v>8.6593059936908521</v>
      </c>
      <c r="BJ51" s="5">
        <f t="shared" si="71"/>
        <v>4.6858998395027029</v>
      </c>
      <c r="BK51" s="11">
        <f t="shared" si="82"/>
        <v>8.6883466077535783</v>
      </c>
      <c r="BM51">
        <f t="shared" si="72"/>
        <v>0.77741851223474434</v>
      </c>
      <c r="BQ51" s="40">
        <f t="shared" si="43"/>
        <v>1.9932041968718828</v>
      </c>
      <c r="BR51" s="44">
        <f t="shared" si="44"/>
        <v>10.905288244447249</v>
      </c>
      <c r="BS51" s="42">
        <f t="shared" si="45"/>
        <v>0.87207622901937398</v>
      </c>
      <c r="BU51" s="57">
        <f t="shared" si="73"/>
        <v>8.912084047575366</v>
      </c>
      <c r="BV51" s="58">
        <f t="shared" si="74"/>
        <v>-1.1211279678525088</v>
      </c>
    </row>
    <row r="52" spans="7:114" x14ac:dyDescent="0.25">
      <c r="G52" s="14" t="s">
        <v>27</v>
      </c>
      <c r="H52" s="10">
        <v>1</v>
      </c>
      <c r="I52" s="2">
        <v>0</v>
      </c>
      <c r="J52" s="2">
        <f t="shared" si="83"/>
        <v>13</v>
      </c>
      <c r="K52" s="5">
        <f t="shared" si="46"/>
        <v>4.3987053549955322</v>
      </c>
      <c r="L52" s="31">
        <f t="shared" si="75"/>
        <v>13.038404810405298</v>
      </c>
      <c r="M52" s="12">
        <v>1</v>
      </c>
      <c r="N52" s="8">
        <v>3</v>
      </c>
      <c r="O52" s="2">
        <f t="shared" si="47"/>
        <v>1</v>
      </c>
      <c r="P52" s="2">
        <f t="shared" si="48"/>
        <v>0</v>
      </c>
      <c r="Q52" s="2">
        <f t="shared" si="49"/>
        <v>13</v>
      </c>
      <c r="R52" s="5">
        <f t="shared" si="50"/>
        <v>4.3987053549955322</v>
      </c>
      <c r="S52" s="11">
        <f t="shared" si="76"/>
        <v>13.038404810405298</v>
      </c>
      <c r="T52" s="9">
        <v>0.85</v>
      </c>
      <c r="U52" s="8">
        <v>3</v>
      </c>
      <c r="V52" s="2">
        <f t="shared" si="51"/>
        <v>2.4285714285714288</v>
      </c>
      <c r="W52" s="2">
        <f t="shared" si="52"/>
        <v>0</v>
      </c>
      <c r="X52" s="2">
        <f t="shared" si="53"/>
        <v>31.571428571428577</v>
      </c>
      <c r="Y52" s="5">
        <f t="shared" si="54"/>
        <v>4.3987053549955313</v>
      </c>
      <c r="Z52" s="31">
        <f t="shared" si="77"/>
        <v>31.664697396698585</v>
      </c>
      <c r="AA52" s="12">
        <v>1.1538461538461537</v>
      </c>
      <c r="AB52" s="8">
        <v>3</v>
      </c>
      <c r="AC52" s="2">
        <f t="shared" si="55"/>
        <v>0.69230769230769251</v>
      </c>
      <c r="AD52" s="2">
        <f t="shared" si="56"/>
        <v>0</v>
      </c>
      <c r="AE52" s="2">
        <f t="shared" si="57"/>
        <v>9.0000000000000036</v>
      </c>
      <c r="AF52" s="5">
        <f t="shared" si="58"/>
        <v>4.3987053549955313</v>
      </c>
      <c r="AG52" s="11">
        <f t="shared" si="78"/>
        <v>9.0265879456652094</v>
      </c>
      <c r="AK52" s="14" t="s">
        <v>27</v>
      </c>
      <c r="AL52" s="10">
        <v>1</v>
      </c>
      <c r="AM52" s="2">
        <v>0</v>
      </c>
      <c r="AN52" s="2">
        <f t="shared" si="84"/>
        <v>13.2</v>
      </c>
      <c r="AO52" s="31">
        <f t="shared" si="59"/>
        <v>4.3323139831885147</v>
      </c>
      <c r="AP52" s="31">
        <f t="shared" si="79"/>
        <v>13.23782459469833</v>
      </c>
      <c r="AQ52" s="12">
        <v>1</v>
      </c>
      <c r="AR52" s="8">
        <v>3</v>
      </c>
      <c r="AS52" s="2">
        <f t="shared" si="60"/>
        <v>1</v>
      </c>
      <c r="AT52" s="2">
        <f t="shared" si="61"/>
        <v>0</v>
      </c>
      <c r="AU52" s="2">
        <f t="shared" si="62"/>
        <v>13.2</v>
      </c>
      <c r="AV52" s="5">
        <f t="shared" si="63"/>
        <v>4.3323139831885147</v>
      </c>
      <c r="AW52" s="11">
        <f t="shared" si="80"/>
        <v>13.23782459469833</v>
      </c>
      <c r="AX52" s="9">
        <v>0.85</v>
      </c>
      <c r="AY52" s="8">
        <v>3</v>
      </c>
      <c r="AZ52" s="2">
        <f t="shared" si="64"/>
        <v>2.5000000000000004</v>
      </c>
      <c r="BA52" s="2">
        <f t="shared" si="65"/>
        <v>0</v>
      </c>
      <c r="BB52" s="2">
        <f t="shared" si="66"/>
        <v>33.000000000000007</v>
      </c>
      <c r="BC52" s="5">
        <f t="shared" si="67"/>
        <v>4.3323139831885147</v>
      </c>
      <c r="BD52" s="31">
        <f t="shared" si="81"/>
        <v>33.094561486745832</v>
      </c>
      <c r="BE52" s="12">
        <v>1.1538461538461537</v>
      </c>
      <c r="BF52" s="8">
        <v>3</v>
      </c>
      <c r="BG52" s="2">
        <f t="shared" si="68"/>
        <v>0.68807339449541305</v>
      </c>
      <c r="BH52" s="2">
        <f t="shared" si="69"/>
        <v>0</v>
      </c>
      <c r="BI52" s="2">
        <f t="shared" si="70"/>
        <v>9.0825688073394524</v>
      </c>
      <c r="BJ52" s="5">
        <f t="shared" si="71"/>
        <v>4.3323139831885147</v>
      </c>
      <c r="BK52" s="11">
        <f t="shared" si="82"/>
        <v>9.1085949046089443</v>
      </c>
      <c r="BM52">
        <f t="shared" si="72"/>
        <v>0.66391371807017485</v>
      </c>
      <c r="BQ52" s="40">
        <f t="shared" si="43"/>
        <v>1.994197842930312</v>
      </c>
      <c r="BR52" s="44">
        <f t="shared" si="44"/>
        <v>14.298640900472463</v>
      </c>
      <c r="BS52" s="42">
        <f t="shared" si="45"/>
        <v>0.82006958943734887</v>
      </c>
      <c r="BU52" s="57">
        <f t="shared" si="73"/>
        <v>12.304443057542152</v>
      </c>
      <c r="BV52" s="58">
        <f t="shared" si="74"/>
        <v>-1.1741282534929631</v>
      </c>
    </row>
    <row r="53" spans="7:114" x14ac:dyDescent="0.25">
      <c r="G53" s="14" t="s">
        <v>28</v>
      </c>
      <c r="H53" s="10">
        <v>1</v>
      </c>
      <c r="I53" s="2">
        <v>0</v>
      </c>
      <c r="J53" s="2">
        <f t="shared" si="83"/>
        <v>14</v>
      </c>
      <c r="K53" s="5">
        <f t="shared" si="46"/>
        <v>4.0856167799748766</v>
      </c>
      <c r="L53" s="31">
        <f t="shared" si="75"/>
        <v>14.035668847618199</v>
      </c>
      <c r="M53" s="12">
        <v>1</v>
      </c>
      <c r="N53" s="8">
        <v>3</v>
      </c>
      <c r="O53" s="2">
        <f t="shared" si="47"/>
        <v>1</v>
      </c>
      <c r="P53" s="2">
        <f t="shared" si="48"/>
        <v>0</v>
      </c>
      <c r="Q53" s="2">
        <f t="shared" si="49"/>
        <v>14</v>
      </c>
      <c r="R53" s="5">
        <f t="shared" si="50"/>
        <v>4.0856167799748766</v>
      </c>
      <c r="S53" s="11">
        <f t="shared" si="76"/>
        <v>14.035668847618199</v>
      </c>
      <c r="T53" s="9">
        <v>0.85</v>
      </c>
      <c r="U53" s="8">
        <v>3</v>
      </c>
      <c r="V53" s="2">
        <f t="shared" si="51"/>
        <v>2.8333333333333348</v>
      </c>
      <c r="W53" s="2">
        <f t="shared" si="52"/>
        <v>0</v>
      </c>
      <c r="X53" s="2">
        <f t="shared" si="53"/>
        <v>39.666666666666686</v>
      </c>
      <c r="Y53" s="5">
        <f t="shared" si="54"/>
        <v>4.0856167799748775</v>
      </c>
      <c r="Z53" s="31">
        <f t="shared" si="77"/>
        <v>39.767728401584918</v>
      </c>
      <c r="AA53" s="12">
        <v>1.1538461538461537</v>
      </c>
      <c r="AB53" s="8">
        <v>3</v>
      </c>
      <c r="AC53" s="2">
        <f t="shared" si="55"/>
        <v>0.67164179104477628</v>
      </c>
      <c r="AD53" s="2">
        <f t="shared" si="56"/>
        <v>0</v>
      </c>
      <c r="AE53" s="2">
        <f t="shared" si="57"/>
        <v>9.4029850746268675</v>
      </c>
      <c r="AF53" s="5">
        <f t="shared" si="58"/>
        <v>4.0856167799748775</v>
      </c>
      <c r="AG53" s="11">
        <f t="shared" si="78"/>
        <v>9.426941763325658</v>
      </c>
      <c r="AK53" s="14" t="s">
        <v>28</v>
      </c>
      <c r="AL53" s="10">
        <v>1</v>
      </c>
      <c r="AM53" s="2">
        <v>0</v>
      </c>
      <c r="AN53" s="2">
        <f t="shared" si="84"/>
        <v>14.2</v>
      </c>
      <c r="AO53" s="31">
        <f t="shared" si="59"/>
        <v>4.0282636664851417</v>
      </c>
      <c r="AP53" s="31">
        <f t="shared" si="79"/>
        <v>14.235167719419396</v>
      </c>
      <c r="AQ53" s="12">
        <v>1</v>
      </c>
      <c r="AR53" s="8">
        <v>3</v>
      </c>
      <c r="AS53" s="2">
        <f t="shared" si="60"/>
        <v>1</v>
      </c>
      <c r="AT53" s="2">
        <f t="shared" si="61"/>
        <v>0</v>
      </c>
      <c r="AU53" s="2">
        <f t="shared" si="62"/>
        <v>14.2</v>
      </c>
      <c r="AV53" s="5">
        <f t="shared" si="63"/>
        <v>4.0282636664851417</v>
      </c>
      <c r="AW53" s="11">
        <f t="shared" si="80"/>
        <v>14.235167719419396</v>
      </c>
      <c r="AX53" s="9">
        <v>0.85</v>
      </c>
      <c r="AY53" s="8">
        <v>3</v>
      </c>
      <c r="AZ53" s="2">
        <f t="shared" si="64"/>
        <v>2.9310344827586214</v>
      </c>
      <c r="BA53" s="2">
        <f t="shared" si="65"/>
        <v>0</v>
      </c>
      <c r="BB53" s="2">
        <f t="shared" si="66"/>
        <v>41.62068965517242</v>
      </c>
      <c r="BC53" s="5">
        <f t="shared" si="67"/>
        <v>4.0282636664851417</v>
      </c>
      <c r="BD53" s="31">
        <f t="shared" si="81"/>
        <v>41.72376745347065</v>
      </c>
      <c r="BE53" s="12">
        <v>1.1538461538461537</v>
      </c>
      <c r="BF53" s="8">
        <v>3</v>
      </c>
      <c r="BG53" s="2">
        <f t="shared" si="68"/>
        <v>0.66765578635014855</v>
      </c>
      <c r="BH53" s="2">
        <f t="shared" si="69"/>
        <v>0</v>
      </c>
      <c r="BI53" s="2">
        <f t="shared" si="70"/>
        <v>9.4807121661721094</v>
      </c>
      <c r="BJ53" s="5">
        <f t="shared" si="71"/>
        <v>4.0282636664851417</v>
      </c>
      <c r="BK53" s="11">
        <f t="shared" si="82"/>
        <v>9.5041920975352063</v>
      </c>
      <c r="BM53">
        <f t="shared" si="72"/>
        <v>0.5735311348973493</v>
      </c>
      <c r="BQ53" s="40">
        <f t="shared" si="43"/>
        <v>1.9949887180119674</v>
      </c>
      <c r="BR53" s="44">
        <f t="shared" si="44"/>
        <v>19.560390518857318</v>
      </c>
      <c r="BS53" s="42">
        <f t="shared" si="45"/>
        <v>0.77250334209548299</v>
      </c>
      <c r="BU53" s="57">
        <f t="shared" si="73"/>
        <v>17.565401800845351</v>
      </c>
      <c r="BV53" s="58">
        <f t="shared" si="74"/>
        <v>-1.2224853759164844</v>
      </c>
    </row>
    <row r="54" spans="7:114" x14ac:dyDescent="0.25">
      <c r="G54" s="14" t="s">
        <v>29</v>
      </c>
      <c r="H54" s="10">
        <v>1</v>
      </c>
      <c r="I54" s="2">
        <v>0</v>
      </c>
      <c r="J54" s="2">
        <f t="shared" si="83"/>
        <v>15</v>
      </c>
      <c r="K54" s="5">
        <f t="shared" si="46"/>
        <v>3.8140748342903543</v>
      </c>
      <c r="L54" s="31">
        <f t="shared" si="75"/>
        <v>15.033296378372908</v>
      </c>
      <c r="M54" s="12">
        <v>1</v>
      </c>
      <c r="N54" s="8">
        <v>3</v>
      </c>
      <c r="O54" s="2">
        <f t="shared" si="47"/>
        <v>1</v>
      </c>
      <c r="P54" s="2">
        <f t="shared" si="48"/>
        <v>0</v>
      </c>
      <c r="Q54" s="2">
        <f t="shared" si="49"/>
        <v>15</v>
      </c>
      <c r="R54" s="5">
        <f t="shared" si="50"/>
        <v>3.8140748342903543</v>
      </c>
      <c r="S54" s="11">
        <f t="shared" si="76"/>
        <v>15.033296378372908</v>
      </c>
      <c r="T54" s="9">
        <v>0.85</v>
      </c>
      <c r="U54" s="8">
        <v>3</v>
      </c>
      <c r="V54" s="2">
        <f t="shared" si="51"/>
        <v>3.4000000000000017</v>
      </c>
      <c r="W54" s="2">
        <f t="shared" si="52"/>
        <v>0</v>
      </c>
      <c r="X54" s="2">
        <f t="shared" si="53"/>
        <v>51.000000000000028</v>
      </c>
      <c r="Y54" s="5">
        <f t="shared" si="54"/>
        <v>3.8140748342903543</v>
      </c>
      <c r="Z54" s="31">
        <f t="shared" si="77"/>
        <v>51.113207686467916</v>
      </c>
      <c r="AA54" s="12">
        <v>1.1538461538461537</v>
      </c>
      <c r="AB54" s="8">
        <v>3</v>
      </c>
      <c r="AC54" s="2">
        <f t="shared" si="55"/>
        <v>0.65217391304347838</v>
      </c>
      <c r="AD54" s="2">
        <f t="shared" si="56"/>
        <v>0</v>
      </c>
      <c r="AE54" s="2">
        <f t="shared" si="57"/>
        <v>9.7826086956521756</v>
      </c>
      <c r="AF54" s="5">
        <f t="shared" si="58"/>
        <v>3.8140748342903543</v>
      </c>
      <c r="AG54" s="11">
        <f t="shared" si="78"/>
        <v>9.804323725025812</v>
      </c>
      <c r="AK54" s="14" t="s">
        <v>29</v>
      </c>
      <c r="AL54" s="10">
        <v>1</v>
      </c>
      <c r="AM54" s="2">
        <v>0</v>
      </c>
      <c r="AN54" s="2">
        <f t="shared" si="84"/>
        <v>15.2</v>
      </c>
      <c r="AO54" s="31">
        <f t="shared" si="59"/>
        <v>3.7640348649057178</v>
      </c>
      <c r="AP54" s="31">
        <f t="shared" si="79"/>
        <v>15.232859219463691</v>
      </c>
      <c r="AQ54" s="12">
        <v>1</v>
      </c>
      <c r="AR54" s="8">
        <v>3</v>
      </c>
      <c r="AS54" s="2">
        <f t="shared" si="60"/>
        <v>1</v>
      </c>
      <c r="AT54" s="2">
        <f t="shared" si="61"/>
        <v>0</v>
      </c>
      <c r="AU54" s="2">
        <f t="shared" si="62"/>
        <v>15.2</v>
      </c>
      <c r="AV54" s="5">
        <f t="shared" si="63"/>
        <v>3.7640348649057178</v>
      </c>
      <c r="AW54" s="11">
        <f t="shared" si="80"/>
        <v>15.232859219463691</v>
      </c>
      <c r="AX54" s="9">
        <v>0.85</v>
      </c>
      <c r="AY54" s="8">
        <v>3</v>
      </c>
      <c r="AZ54" s="2">
        <f t="shared" si="64"/>
        <v>3.5416666666666679</v>
      </c>
      <c r="BA54" s="2">
        <f t="shared" si="65"/>
        <v>0</v>
      </c>
      <c r="BB54" s="2">
        <f t="shared" si="66"/>
        <v>53.83333333333335</v>
      </c>
      <c r="BC54" s="5">
        <f t="shared" si="67"/>
        <v>3.7640348649057178</v>
      </c>
      <c r="BD54" s="31">
        <f t="shared" si="81"/>
        <v>53.949709735600592</v>
      </c>
      <c r="BE54" s="12">
        <v>1.1538461538461537</v>
      </c>
      <c r="BF54" s="8">
        <v>3</v>
      </c>
      <c r="BG54" s="2">
        <f t="shared" si="68"/>
        <v>0.64841498559077815</v>
      </c>
      <c r="BH54" s="2">
        <f t="shared" si="69"/>
        <v>0</v>
      </c>
      <c r="BI54" s="2">
        <f t="shared" si="70"/>
        <v>9.8559077809798268</v>
      </c>
      <c r="BJ54" s="5">
        <f t="shared" si="71"/>
        <v>3.7640348649057187</v>
      </c>
      <c r="BK54" s="11">
        <f t="shared" si="82"/>
        <v>9.8772141912949003</v>
      </c>
      <c r="BM54">
        <f t="shared" si="72"/>
        <v>0.50039969384636507</v>
      </c>
      <c r="BQ54" s="40">
        <f t="shared" si="43"/>
        <v>1.9956284109078304</v>
      </c>
      <c r="BR54" s="44">
        <f t="shared" si="44"/>
        <v>28.36502049132676</v>
      </c>
      <c r="BS54" s="42">
        <f t="shared" si="45"/>
        <v>0.7289046626908835</v>
      </c>
      <c r="BU54" s="57">
        <f t="shared" si="73"/>
        <v>26.36939208041893</v>
      </c>
      <c r="BV54" s="58">
        <f t="shared" si="74"/>
        <v>-1.2667237482169469</v>
      </c>
    </row>
    <row r="55" spans="7:114" x14ac:dyDescent="0.25">
      <c r="G55" s="14" t="s">
        <v>30</v>
      </c>
      <c r="H55" s="10">
        <v>1</v>
      </c>
      <c r="I55" s="2">
        <v>0</v>
      </c>
      <c r="J55" s="2">
        <f t="shared" si="83"/>
        <v>16</v>
      </c>
      <c r="K55" s="5">
        <f t="shared" si="46"/>
        <v>3.5763343749973511</v>
      </c>
      <c r="L55" s="31">
        <f t="shared" si="75"/>
        <v>16.031219541881399</v>
      </c>
      <c r="M55" s="12">
        <v>1</v>
      </c>
      <c r="N55" s="8">
        <v>3</v>
      </c>
      <c r="O55" s="2">
        <f t="shared" si="47"/>
        <v>1</v>
      </c>
      <c r="P55" s="2">
        <f t="shared" si="48"/>
        <v>0</v>
      </c>
      <c r="Q55" s="2">
        <f t="shared" si="49"/>
        <v>16</v>
      </c>
      <c r="R55" s="5">
        <f t="shared" si="50"/>
        <v>3.5763343749973511</v>
      </c>
      <c r="S55" s="11">
        <f t="shared" si="76"/>
        <v>16.031219541881399</v>
      </c>
      <c r="T55" s="9">
        <v>0.85</v>
      </c>
      <c r="U55" s="8">
        <v>3</v>
      </c>
      <c r="V55" s="2">
        <f t="shared" si="51"/>
        <v>4.2500000000000027</v>
      </c>
      <c r="W55" s="2">
        <f t="shared" si="52"/>
        <v>0</v>
      </c>
      <c r="X55" s="2">
        <f t="shared" si="53"/>
        <v>68.000000000000043</v>
      </c>
      <c r="Y55" s="5">
        <f t="shared" si="54"/>
        <v>3.5763343749973511</v>
      </c>
      <c r="Z55" s="31">
        <f t="shared" si="77"/>
        <v>68.132683052995972</v>
      </c>
      <c r="AA55" s="12">
        <v>1.1538461538461537</v>
      </c>
      <c r="AB55" s="8">
        <v>3</v>
      </c>
      <c r="AC55" s="2">
        <f t="shared" si="55"/>
        <v>0.63380281690140861</v>
      </c>
      <c r="AD55" s="2">
        <f t="shared" si="56"/>
        <v>0</v>
      </c>
      <c r="AE55" s="2">
        <f t="shared" si="57"/>
        <v>10.140845070422538</v>
      </c>
      <c r="AF55" s="5">
        <f t="shared" si="58"/>
        <v>3.5763343749973511</v>
      </c>
      <c r="AG55" s="11">
        <f t="shared" si="78"/>
        <v>10.160632104009339</v>
      </c>
      <c r="AK55" s="14" t="s">
        <v>30</v>
      </c>
      <c r="AL55" s="10">
        <v>1</v>
      </c>
      <c r="AM55" s="2">
        <v>0</v>
      </c>
      <c r="AN55" s="2">
        <f t="shared" si="84"/>
        <v>16.2</v>
      </c>
      <c r="AO55" s="31">
        <f t="shared" si="59"/>
        <v>3.5322945838908875</v>
      </c>
      <c r="AP55" s="31">
        <f t="shared" si="79"/>
        <v>16.230834852218784</v>
      </c>
      <c r="AQ55" s="12">
        <v>1</v>
      </c>
      <c r="AR55" s="8">
        <v>3</v>
      </c>
      <c r="AS55" s="2">
        <f t="shared" si="60"/>
        <v>1</v>
      </c>
      <c r="AT55" s="2">
        <f t="shared" si="61"/>
        <v>0</v>
      </c>
      <c r="AU55" s="2">
        <f t="shared" si="62"/>
        <v>16.2</v>
      </c>
      <c r="AV55" s="5">
        <f t="shared" si="63"/>
        <v>3.5322945838908875</v>
      </c>
      <c r="AW55" s="11">
        <f t="shared" si="80"/>
        <v>16.230834852218784</v>
      </c>
      <c r="AX55" s="9">
        <v>0.85</v>
      </c>
      <c r="AY55" s="8">
        <v>3</v>
      </c>
      <c r="AZ55" s="2">
        <f t="shared" si="64"/>
        <v>4.4736842105263168</v>
      </c>
      <c r="BA55" s="2">
        <f t="shared" si="65"/>
        <v>0</v>
      </c>
      <c r="BB55" s="2">
        <f t="shared" si="66"/>
        <v>72.473684210526329</v>
      </c>
      <c r="BC55" s="5">
        <f t="shared" si="67"/>
        <v>3.5322945838908875</v>
      </c>
      <c r="BD55" s="31">
        <f t="shared" si="81"/>
        <v>72.611629602031414</v>
      </c>
      <c r="BE55" s="12">
        <v>1.1538461538461537</v>
      </c>
      <c r="BF55" s="8">
        <v>3</v>
      </c>
      <c r="BG55" s="2">
        <f t="shared" si="68"/>
        <v>0.63025210084033623</v>
      </c>
      <c r="BH55" s="2">
        <f t="shared" si="69"/>
        <v>0</v>
      </c>
      <c r="BI55" s="2">
        <f t="shared" si="70"/>
        <v>10.210084033613446</v>
      </c>
      <c r="BJ55" s="5">
        <f t="shared" si="71"/>
        <v>3.5322945838908875</v>
      </c>
      <c r="BK55" s="11">
        <f t="shared" si="82"/>
        <v>10.229517764003438</v>
      </c>
      <c r="BM55">
        <f t="shared" si="72"/>
        <v>0.44039791106463611</v>
      </c>
      <c r="BQ55" s="40">
        <f t="shared" si="43"/>
        <v>1.9961531033738567</v>
      </c>
      <c r="BR55" s="44">
        <f t="shared" si="44"/>
        <v>44.789465490354416</v>
      </c>
      <c r="BS55" s="42">
        <f t="shared" si="45"/>
        <v>0.68885659994098347</v>
      </c>
      <c r="BU55" s="57">
        <f t="shared" si="73"/>
        <v>42.79331238698056</v>
      </c>
      <c r="BV55" s="58">
        <f t="shared" si="74"/>
        <v>-1.3072965034328732</v>
      </c>
    </row>
    <row r="56" spans="7:114" x14ac:dyDescent="0.25">
      <c r="G56" s="14" t="s">
        <v>31</v>
      </c>
      <c r="H56" s="10">
        <v>1</v>
      </c>
      <c r="I56" s="2">
        <v>0</v>
      </c>
      <c r="J56" s="2">
        <f t="shared" si="83"/>
        <v>17</v>
      </c>
      <c r="K56" s="5">
        <f t="shared" si="46"/>
        <v>3.3664606634298009</v>
      </c>
      <c r="L56" s="31">
        <f t="shared" si="75"/>
        <v>17.029386365926403</v>
      </c>
      <c r="M56" s="12">
        <v>1</v>
      </c>
      <c r="N56" s="8">
        <v>3</v>
      </c>
      <c r="O56" s="2">
        <f t="shared" si="47"/>
        <v>1</v>
      </c>
      <c r="P56" s="2">
        <f t="shared" si="48"/>
        <v>0</v>
      </c>
      <c r="Q56" s="2">
        <f t="shared" si="49"/>
        <v>17</v>
      </c>
      <c r="R56" s="5">
        <f t="shared" si="50"/>
        <v>3.3664606634298009</v>
      </c>
      <c r="S56" s="11">
        <f t="shared" si="76"/>
        <v>17.029386365926403</v>
      </c>
      <c r="T56" s="9">
        <v>0.85</v>
      </c>
      <c r="U56" s="8">
        <v>3</v>
      </c>
      <c r="V56" s="2">
        <f t="shared" si="51"/>
        <v>5.6666666666666696</v>
      </c>
      <c r="W56" s="2">
        <f t="shared" si="52"/>
        <v>0</v>
      </c>
      <c r="X56" s="2">
        <f t="shared" si="53"/>
        <v>96.333333333333385</v>
      </c>
      <c r="Y56" s="5">
        <f t="shared" si="54"/>
        <v>3.3664606634298009</v>
      </c>
      <c r="Z56" s="31">
        <f t="shared" si="77"/>
        <v>96.49985607358299</v>
      </c>
      <c r="AA56" s="12">
        <v>1.1538461538461537</v>
      </c>
      <c r="AB56" s="8">
        <v>3</v>
      </c>
      <c r="AC56" s="2">
        <f t="shared" si="55"/>
        <v>0.61643835616438369</v>
      </c>
      <c r="AD56" s="2">
        <f t="shared" si="56"/>
        <v>0</v>
      </c>
      <c r="AE56" s="2">
        <f t="shared" si="57"/>
        <v>10.479452054794523</v>
      </c>
      <c r="AF56" s="5">
        <f t="shared" si="58"/>
        <v>3.3664606634298009</v>
      </c>
      <c r="AG56" s="11">
        <f t="shared" si="78"/>
        <v>10.497566937899839</v>
      </c>
      <c r="AK56" s="14" t="s">
        <v>31</v>
      </c>
      <c r="AL56" s="10">
        <v>1</v>
      </c>
      <c r="AM56" s="2">
        <v>0</v>
      </c>
      <c r="AN56" s="2">
        <f t="shared" si="84"/>
        <v>17.2</v>
      </c>
      <c r="AO56" s="31">
        <f t="shared" si="59"/>
        <v>3.3274042417265695</v>
      </c>
      <c r="AP56" s="31">
        <f t="shared" si="79"/>
        <v>17.229045243425418</v>
      </c>
      <c r="AQ56" s="12">
        <v>1</v>
      </c>
      <c r="AR56" s="8">
        <v>3</v>
      </c>
      <c r="AS56" s="2">
        <f t="shared" si="60"/>
        <v>1</v>
      </c>
      <c r="AT56" s="2">
        <f t="shared" si="61"/>
        <v>0</v>
      </c>
      <c r="AU56" s="2">
        <f t="shared" si="62"/>
        <v>17.2</v>
      </c>
      <c r="AV56" s="5">
        <f t="shared" si="63"/>
        <v>3.3274042417265695</v>
      </c>
      <c r="AW56" s="11">
        <f t="shared" si="80"/>
        <v>17.229045243425418</v>
      </c>
      <c r="AX56" s="9">
        <v>0.85</v>
      </c>
      <c r="AY56" s="8">
        <v>3</v>
      </c>
      <c r="AZ56" s="2">
        <f t="shared" si="64"/>
        <v>6.0714285714285721</v>
      </c>
      <c r="BA56" s="2">
        <f t="shared" si="65"/>
        <v>0</v>
      </c>
      <c r="BB56" s="2">
        <f t="shared" si="66"/>
        <v>104.42857142857143</v>
      </c>
      <c r="BC56" s="5">
        <f t="shared" si="67"/>
        <v>3.3274042417265699</v>
      </c>
      <c r="BD56" s="31">
        <f t="shared" si="81"/>
        <v>104.60491754936861</v>
      </c>
      <c r="BE56" s="12">
        <v>1.1538461538461537</v>
      </c>
      <c r="BF56" s="8">
        <v>3</v>
      </c>
      <c r="BG56" s="2">
        <f t="shared" si="68"/>
        <v>0.61307901907356965</v>
      </c>
      <c r="BH56" s="2">
        <f t="shared" si="69"/>
        <v>0</v>
      </c>
      <c r="BI56" s="2">
        <f t="shared" si="70"/>
        <v>10.544959128065397</v>
      </c>
      <c r="BJ56" s="5">
        <f t="shared" si="71"/>
        <v>3.3274042417265699</v>
      </c>
      <c r="BK56" s="11">
        <f t="shared" si="82"/>
        <v>10.562766157413405</v>
      </c>
      <c r="BM56">
        <f t="shared" si="72"/>
        <v>0.39056421703231425</v>
      </c>
      <c r="BQ56" s="40">
        <f t="shared" si="43"/>
        <v>1.9965887749901512</v>
      </c>
      <c r="BR56" s="44">
        <f t="shared" si="44"/>
        <v>81.050614757856181</v>
      </c>
      <c r="BS56" s="42">
        <f t="shared" si="45"/>
        <v>0.6519921951356622</v>
      </c>
      <c r="BU56" s="57">
        <f t="shared" si="73"/>
        <v>79.054025982866023</v>
      </c>
      <c r="BV56" s="58">
        <f t="shared" si="74"/>
        <v>-1.344596579854489</v>
      </c>
      <c r="DJ56" t="s">
        <v>4</v>
      </c>
    </row>
    <row r="57" spans="7:114" x14ac:dyDescent="0.25">
      <c r="G57" s="14" t="s">
        <v>32</v>
      </c>
      <c r="H57" s="10">
        <v>1</v>
      </c>
      <c r="I57" s="2">
        <v>0</v>
      </c>
      <c r="J57" s="2">
        <f t="shared" si="83"/>
        <v>18</v>
      </c>
      <c r="K57" s="5">
        <f t="shared" si="46"/>
        <v>3.1798301198642345</v>
      </c>
      <c r="L57" s="31">
        <f t="shared" si="75"/>
        <v>18.027756377319946</v>
      </c>
      <c r="M57" s="12">
        <v>1</v>
      </c>
      <c r="N57" s="8">
        <v>3</v>
      </c>
      <c r="O57" s="2">
        <f t="shared" si="47"/>
        <v>1</v>
      </c>
      <c r="P57" s="2">
        <f t="shared" si="48"/>
        <v>0</v>
      </c>
      <c r="Q57" s="2">
        <f t="shared" si="49"/>
        <v>18</v>
      </c>
      <c r="R57" s="5">
        <f t="shared" si="50"/>
        <v>3.1798301198642345</v>
      </c>
      <c r="S57" s="11">
        <f t="shared" si="76"/>
        <v>18.027756377319946</v>
      </c>
      <c r="T57" s="9">
        <v>0.85</v>
      </c>
      <c r="U57" s="8">
        <v>3</v>
      </c>
      <c r="V57" s="2">
        <f t="shared" si="51"/>
        <v>8.5000000000000053</v>
      </c>
      <c r="W57" s="2">
        <f t="shared" si="52"/>
        <v>0</v>
      </c>
      <c r="X57" s="2">
        <f t="shared" si="53"/>
        <v>153.00000000000009</v>
      </c>
      <c r="Y57" s="5">
        <f t="shared" si="54"/>
        <v>3.1798301198642349</v>
      </c>
      <c r="Z57" s="31">
        <f t="shared" si="77"/>
        <v>153.23592920721964</v>
      </c>
      <c r="AA57" s="12">
        <v>1.1538461538461537</v>
      </c>
      <c r="AB57" s="8">
        <v>3</v>
      </c>
      <c r="AC57" s="2">
        <f t="shared" si="55"/>
        <v>0.60000000000000009</v>
      </c>
      <c r="AD57" s="2">
        <f t="shared" si="56"/>
        <v>0</v>
      </c>
      <c r="AE57" s="2">
        <f t="shared" si="57"/>
        <v>10.8</v>
      </c>
      <c r="AF57" s="5">
        <f t="shared" si="58"/>
        <v>3.1798301198642349</v>
      </c>
      <c r="AG57" s="11">
        <f t="shared" si="78"/>
        <v>10.816653826391969</v>
      </c>
      <c r="AK57" s="14" t="s">
        <v>32</v>
      </c>
      <c r="AL57" s="10">
        <v>1</v>
      </c>
      <c r="AM57" s="2">
        <v>0</v>
      </c>
      <c r="AN57" s="2">
        <f t="shared" si="84"/>
        <v>18.2</v>
      </c>
      <c r="AO57" s="31">
        <f t="shared" si="59"/>
        <v>3.1449574646980216</v>
      </c>
      <c r="AP57" s="31">
        <f t="shared" si="79"/>
        <v>18.227451824103113</v>
      </c>
      <c r="AQ57" s="12">
        <v>1</v>
      </c>
      <c r="AR57" s="8">
        <v>3</v>
      </c>
      <c r="AS57" s="2">
        <f t="shared" si="60"/>
        <v>1</v>
      </c>
      <c r="AT57" s="2">
        <f t="shared" si="61"/>
        <v>0</v>
      </c>
      <c r="AU57" s="2">
        <f t="shared" si="62"/>
        <v>18.2</v>
      </c>
      <c r="AV57" s="5">
        <f t="shared" si="63"/>
        <v>3.1449574646980216</v>
      </c>
      <c r="AW57" s="11">
        <f t="shared" si="80"/>
        <v>18.227451824103113</v>
      </c>
      <c r="AX57" s="9">
        <v>0.85</v>
      </c>
      <c r="AY57" s="8">
        <v>3</v>
      </c>
      <c r="AZ57" s="2">
        <f t="shared" si="64"/>
        <v>9.4444444444444589</v>
      </c>
      <c r="BA57" s="2">
        <f t="shared" si="65"/>
        <v>0</v>
      </c>
      <c r="BB57" s="2">
        <f t="shared" si="66"/>
        <v>171.88888888888914</v>
      </c>
      <c r="BC57" s="5">
        <f t="shared" si="67"/>
        <v>3.1449574646980221</v>
      </c>
      <c r="BD57" s="31">
        <f t="shared" si="81"/>
        <v>172.14815611652969</v>
      </c>
      <c r="BE57" s="12">
        <v>1.1538461538461537</v>
      </c>
      <c r="BF57" s="8">
        <v>3</v>
      </c>
      <c r="BG57" s="2">
        <f t="shared" si="68"/>
        <v>0.5968169761273211</v>
      </c>
      <c r="BH57" s="2">
        <f t="shared" si="69"/>
        <v>0</v>
      </c>
      <c r="BI57" s="2">
        <f t="shared" si="70"/>
        <v>10.862068965517244</v>
      </c>
      <c r="BJ57" s="5">
        <f t="shared" si="71"/>
        <v>3.1449574646980216</v>
      </c>
      <c r="BK57" s="11">
        <f t="shared" si="82"/>
        <v>10.878452680167644</v>
      </c>
      <c r="BM57">
        <f t="shared" si="72"/>
        <v>0.34872655166212851</v>
      </c>
      <c r="BQ57" s="40">
        <f t="shared" si="43"/>
        <v>1.9969544678316709</v>
      </c>
      <c r="BR57" s="44">
        <f t="shared" si="44"/>
        <v>189.1222690931005</v>
      </c>
      <c r="BS57" s="42">
        <f t="shared" si="45"/>
        <v>0.61798853775675511</v>
      </c>
      <c r="BU57" s="57">
        <f t="shared" si="73"/>
        <v>187.12531462526883</v>
      </c>
      <c r="BV57" s="58">
        <f t="shared" si="74"/>
        <v>-1.3789659300749157</v>
      </c>
    </row>
    <row r="58" spans="7:114" x14ac:dyDescent="0.25">
      <c r="G58" s="14" t="s">
        <v>33</v>
      </c>
      <c r="H58" s="10">
        <v>1</v>
      </c>
      <c r="I58" s="2">
        <v>0</v>
      </c>
      <c r="J58" s="2">
        <f t="shared" si="83"/>
        <v>19</v>
      </c>
      <c r="K58" s="5">
        <f t="shared" si="46"/>
        <v>3.0127875041833398</v>
      </c>
      <c r="L58" s="31">
        <f t="shared" si="75"/>
        <v>19.026297590440446</v>
      </c>
      <c r="M58" s="12">
        <v>1</v>
      </c>
      <c r="N58" s="8">
        <v>3</v>
      </c>
      <c r="O58" s="2">
        <f t="shared" si="47"/>
        <v>1</v>
      </c>
      <c r="P58" s="2">
        <f t="shared" si="48"/>
        <v>0</v>
      </c>
      <c r="Q58" s="2">
        <f t="shared" si="49"/>
        <v>19</v>
      </c>
      <c r="R58" s="5">
        <f t="shared" si="50"/>
        <v>3.0127875041833398</v>
      </c>
      <c r="S58" s="11">
        <f t="shared" si="76"/>
        <v>19.026297590440446</v>
      </c>
      <c r="T58" s="9">
        <v>0.85</v>
      </c>
      <c r="U58" s="8">
        <v>3</v>
      </c>
      <c r="V58" s="2">
        <f t="shared" si="51"/>
        <v>17.00000000000006</v>
      </c>
      <c r="W58" s="2">
        <f t="shared" si="52"/>
        <v>0</v>
      </c>
      <c r="X58" s="2">
        <f t="shared" si="53"/>
        <v>323.00000000000114</v>
      </c>
      <c r="Y58" s="5">
        <f t="shared" si="54"/>
        <v>3.0127875041833403</v>
      </c>
      <c r="Z58" s="31">
        <f t="shared" si="77"/>
        <v>323.44705903748871</v>
      </c>
      <c r="AA58" s="12">
        <v>1.1538461538461537</v>
      </c>
      <c r="AB58" s="8">
        <v>3</v>
      </c>
      <c r="AC58" s="2">
        <f t="shared" si="55"/>
        <v>0.5844155844155845</v>
      </c>
      <c r="AD58" s="2">
        <f t="shared" si="56"/>
        <v>0</v>
      </c>
      <c r="AE58" s="2">
        <f t="shared" si="57"/>
        <v>11.103896103896105</v>
      </c>
      <c r="AF58" s="5">
        <f t="shared" si="58"/>
        <v>3.0127875041833403</v>
      </c>
      <c r="AG58" s="11">
        <f t="shared" si="78"/>
        <v>11.119264825582082</v>
      </c>
      <c r="AK58" s="14" t="s">
        <v>33</v>
      </c>
      <c r="AL58" s="10">
        <v>1</v>
      </c>
      <c r="AM58" s="2">
        <v>0</v>
      </c>
      <c r="AN58" s="2">
        <f t="shared" si="84"/>
        <v>19.2</v>
      </c>
      <c r="AO58" s="31">
        <f t="shared" si="59"/>
        <v>2.9814612199821919</v>
      </c>
      <c r="AP58" s="31">
        <f t="shared" si="79"/>
        <v>19.226024029944412</v>
      </c>
      <c r="AQ58" s="12">
        <v>1</v>
      </c>
      <c r="AR58" s="8">
        <v>3</v>
      </c>
      <c r="AS58" s="2">
        <f t="shared" si="60"/>
        <v>1</v>
      </c>
      <c r="AT58" s="2">
        <f t="shared" si="61"/>
        <v>0</v>
      </c>
      <c r="AU58" s="2">
        <f t="shared" si="62"/>
        <v>19.2</v>
      </c>
      <c r="AV58" s="5">
        <f t="shared" si="63"/>
        <v>2.9814612199821919</v>
      </c>
      <c r="AW58" s="11">
        <f t="shared" si="80"/>
        <v>19.226024029944412</v>
      </c>
      <c r="AX58" s="9">
        <v>0.85</v>
      </c>
      <c r="AY58" s="8">
        <v>3</v>
      </c>
      <c r="AZ58" s="2">
        <f t="shared" si="64"/>
        <v>21.250000000000057</v>
      </c>
      <c r="BA58" s="2">
        <f t="shared" si="65"/>
        <v>0</v>
      </c>
      <c r="BB58" s="2">
        <f t="shared" si="66"/>
        <v>408.00000000000108</v>
      </c>
      <c r="BC58" s="5">
        <f t="shared" si="67"/>
        <v>2.9814612199821919</v>
      </c>
      <c r="BD58" s="31">
        <f t="shared" si="81"/>
        <v>408.55301063631987</v>
      </c>
      <c r="BE58" s="12">
        <v>1.1538461538461537</v>
      </c>
      <c r="BF58" s="8">
        <v>3</v>
      </c>
      <c r="BG58" s="2">
        <f t="shared" si="68"/>
        <v>0.58139534883720945</v>
      </c>
      <c r="BH58" s="2">
        <f t="shared" si="69"/>
        <v>0</v>
      </c>
      <c r="BI58" s="2">
        <f t="shared" si="70"/>
        <v>11.162790697674421</v>
      </c>
      <c r="BJ58" s="5">
        <f t="shared" si="71"/>
        <v>2.9814612199821919</v>
      </c>
      <c r="BK58" s="11">
        <f t="shared" si="82"/>
        <v>11.177920947642102</v>
      </c>
      <c r="BM58">
        <f t="shared" si="72"/>
        <v>0.31326284201147914</v>
      </c>
      <c r="BQ58" s="40">
        <f t="shared" si="43"/>
        <v>1.9972643950396574</v>
      </c>
      <c r="BR58" s="44">
        <f t="shared" si="44"/>
        <v>851.05951598831155</v>
      </c>
      <c r="BS58" s="42">
        <f t="shared" si="45"/>
        <v>0.58656122060019911</v>
      </c>
      <c r="BU58" s="57">
        <f t="shared" si="73"/>
        <v>849.06225159327187</v>
      </c>
      <c r="BV58" s="58">
        <f t="shared" si="74"/>
        <v>-1.4107031744394583</v>
      </c>
    </row>
    <row r="59" spans="7:114" ht="15.75" thickBot="1" x14ac:dyDescent="0.3">
      <c r="G59" s="15" t="s">
        <v>34</v>
      </c>
      <c r="H59" s="16">
        <v>1</v>
      </c>
      <c r="I59" s="17">
        <v>0</v>
      </c>
      <c r="J59" s="17">
        <f t="shared" si="83"/>
        <v>20</v>
      </c>
      <c r="K59" s="35">
        <f t="shared" si="46"/>
        <v>2.8624052261117479</v>
      </c>
      <c r="L59" s="36">
        <f t="shared" si="75"/>
        <v>20.024984394500787</v>
      </c>
      <c r="M59" s="19">
        <v>1</v>
      </c>
      <c r="N59" s="20">
        <v>3</v>
      </c>
      <c r="O59" s="17">
        <f t="shared" si="47"/>
        <v>1</v>
      </c>
      <c r="P59" s="17">
        <f t="shared" si="48"/>
        <v>0</v>
      </c>
      <c r="Q59" s="17">
        <f t="shared" si="49"/>
        <v>20</v>
      </c>
      <c r="R59" s="35">
        <f t="shared" si="50"/>
        <v>2.8624052261117479</v>
      </c>
      <c r="S59" s="18">
        <f t="shared" si="76"/>
        <v>20.024984394500787</v>
      </c>
      <c r="T59" s="37">
        <v>0.85</v>
      </c>
      <c r="U59" s="20">
        <v>3</v>
      </c>
      <c r="V59" s="17">
        <f t="shared" si="51"/>
        <v>-5742089524897382</v>
      </c>
      <c r="W59" s="17">
        <f t="shared" si="52"/>
        <v>0</v>
      </c>
      <c r="X59" s="17">
        <f t="shared" si="53"/>
        <v>-1.1484179049794765E+17</v>
      </c>
      <c r="Y59" s="35">
        <f>180+DEGREES(ATAN2(X59,V59))</f>
        <v>2.862405226111747</v>
      </c>
      <c r="Z59" s="36">
        <f t="shared" si="77"/>
        <v>1.1498525312789651E+17</v>
      </c>
      <c r="AA59" s="19">
        <v>1.1538461538461537</v>
      </c>
      <c r="AB59" s="20">
        <v>3</v>
      </c>
      <c r="AC59" s="17">
        <f t="shared" si="55"/>
        <v>0.56962025316455711</v>
      </c>
      <c r="AD59" s="17">
        <f t="shared" si="56"/>
        <v>0</v>
      </c>
      <c r="AE59" s="17">
        <f t="shared" si="57"/>
        <v>11.392405063291143</v>
      </c>
      <c r="AF59" s="35">
        <f t="shared" si="58"/>
        <v>2.8624052261117474</v>
      </c>
      <c r="AG59" s="18">
        <f t="shared" si="78"/>
        <v>11.406636680411845</v>
      </c>
      <c r="AK59" s="15" t="s">
        <v>34</v>
      </c>
      <c r="AL59" s="16">
        <v>1</v>
      </c>
      <c r="AM59" s="17">
        <v>0</v>
      </c>
      <c r="AN59" s="17">
        <f t="shared" si="84"/>
        <v>20.2</v>
      </c>
      <c r="AO59" s="35">
        <f t="shared" si="59"/>
        <v>2.8341110163065135</v>
      </c>
      <c r="AP59" s="36">
        <f t="shared" si="79"/>
        <v>20.224737328331361</v>
      </c>
      <c r="AQ59" s="19">
        <v>1</v>
      </c>
      <c r="AR59" s="20">
        <v>3</v>
      </c>
      <c r="AS59" s="17">
        <f t="shared" si="60"/>
        <v>1</v>
      </c>
      <c r="AT59" s="17">
        <f t="shared" si="61"/>
        <v>0</v>
      </c>
      <c r="AU59" s="17">
        <f t="shared" si="62"/>
        <v>20.2</v>
      </c>
      <c r="AV59" s="35">
        <f t="shared" si="63"/>
        <v>2.8341110163065135</v>
      </c>
      <c r="AW59" s="18">
        <f t="shared" si="80"/>
        <v>20.224737328331361</v>
      </c>
      <c r="AX59" s="37">
        <v>0.85</v>
      </c>
      <c r="AY59" s="20">
        <v>3</v>
      </c>
      <c r="AZ59" s="17">
        <f t="shared" si="64"/>
        <v>-84.999999999999289</v>
      </c>
      <c r="BA59" s="17">
        <f t="shared" si="65"/>
        <v>0</v>
      </c>
      <c r="BB59" s="17">
        <f t="shared" si="66"/>
        <v>-1716.9999999999857</v>
      </c>
      <c r="BC59" s="35">
        <f>180+DEGREES(ATAN2(BB59,AZ59))</f>
        <v>2.8341110163065366</v>
      </c>
      <c r="BD59" s="36">
        <f t="shared" si="81"/>
        <v>1719.1026729081514</v>
      </c>
      <c r="BE59" s="19">
        <v>1.1538461538461537</v>
      </c>
      <c r="BF59" s="20">
        <v>3</v>
      </c>
      <c r="BG59" s="17">
        <f t="shared" si="68"/>
        <v>0.56675062972292212</v>
      </c>
      <c r="BH59" s="17">
        <f t="shared" si="69"/>
        <v>0</v>
      </c>
      <c r="BI59" s="17">
        <f t="shared" si="70"/>
        <v>11.448362720403026</v>
      </c>
      <c r="BJ59" s="35">
        <f t="shared" si="71"/>
        <v>2.8341110163065135</v>
      </c>
      <c r="BK59" s="18">
        <f t="shared" si="82"/>
        <v>11.462382616812487</v>
      </c>
      <c r="BM59">
        <f t="shared" si="72"/>
        <v>0.28294209805234338</v>
      </c>
      <c r="BQ59" s="41">
        <f t="shared" si="43"/>
        <v>1.9975293383057391</v>
      </c>
      <c r="BR59" s="45"/>
      <c r="BS59" s="43">
        <f t="shared" si="45"/>
        <v>0.55745936400642293</v>
      </c>
      <c r="BU59" s="57"/>
      <c r="BV59" s="59">
        <f t="shared" si="74"/>
        <v>-1.4400699742993162</v>
      </c>
    </row>
    <row r="60" spans="7:114" ht="15.75" thickBot="1" x14ac:dyDescent="0.3">
      <c r="G60" s="85" t="s">
        <v>35</v>
      </c>
      <c r="H60" s="77">
        <v>1</v>
      </c>
      <c r="I60" s="78">
        <v>0</v>
      </c>
      <c r="J60" s="78">
        <f t="shared" si="83"/>
        <v>21</v>
      </c>
      <c r="K60" s="78">
        <f t="shared" si="46"/>
        <v>2.7263109939062655</v>
      </c>
      <c r="L60" s="79">
        <f t="shared" si="75"/>
        <v>21.023796041628639</v>
      </c>
      <c r="M60" s="80">
        <v>1</v>
      </c>
      <c r="N60" s="78">
        <v>3</v>
      </c>
      <c r="O60" s="78">
        <f t="shared" si="47"/>
        <v>1</v>
      </c>
      <c r="P60" s="78">
        <f t="shared" si="48"/>
        <v>0</v>
      </c>
      <c r="Q60" s="78">
        <f t="shared" si="49"/>
        <v>21</v>
      </c>
      <c r="R60" s="78">
        <f t="shared" si="50"/>
        <v>2.7263109939062655</v>
      </c>
      <c r="S60" s="83">
        <f t="shared" si="76"/>
        <v>21.023796041628639</v>
      </c>
      <c r="T60" s="84">
        <v>0.85</v>
      </c>
      <c r="U60" s="78">
        <v>3</v>
      </c>
      <c r="V60" s="78">
        <f>(T60*U60)/(J60*(T60-1)+U60)*H60</f>
        <v>-16.999999999999957</v>
      </c>
      <c r="W60" s="78">
        <f t="shared" si="52"/>
        <v>0</v>
      </c>
      <c r="X60" s="78">
        <f t="shared" si="53"/>
        <v>-356.99999999999909</v>
      </c>
      <c r="Y60" s="78">
        <f>180+DEGREES(ATAN2(X60,V60))</f>
        <v>2.7263109939062531</v>
      </c>
      <c r="Z60" s="79">
        <f t="shared" si="77"/>
        <v>357.40453270768592</v>
      </c>
      <c r="AA60" s="80">
        <v>1.1538461538461537</v>
      </c>
      <c r="AB60" s="78">
        <v>3</v>
      </c>
      <c r="AC60" s="78">
        <f t="shared" si="55"/>
        <v>0.55555555555555569</v>
      </c>
      <c r="AD60" s="78">
        <f t="shared" si="56"/>
        <v>0</v>
      </c>
      <c r="AE60" s="78">
        <f t="shared" si="57"/>
        <v>11.66666666666667</v>
      </c>
      <c r="AF60" s="78">
        <f t="shared" si="58"/>
        <v>2.7263109939062655</v>
      </c>
      <c r="AG60" s="83">
        <f t="shared" si="78"/>
        <v>11.67988668979369</v>
      </c>
      <c r="AK60" s="85" t="s">
        <v>35</v>
      </c>
      <c r="AL60" s="77">
        <v>1</v>
      </c>
      <c r="AM60" s="78">
        <v>0</v>
      </c>
      <c r="AN60" s="78">
        <f t="shared" si="84"/>
        <v>21.2</v>
      </c>
      <c r="AO60" s="78">
        <f t="shared" si="59"/>
        <v>2.7006293373952888</v>
      </c>
      <c r="AP60" s="79">
        <f t="shared" si="79"/>
        <v>21.223571801183702</v>
      </c>
      <c r="AQ60" s="80">
        <v>1</v>
      </c>
      <c r="AR60" s="78">
        <v>3</v>
      </c>
      <c r="AS60" s="78">
        <f t="shared" si="60"/>
        <v>1</v>
      </c>
      <c r="AT60" s="78">
        <f t="shared" si="61"/>
        <v>0</v>
      </c>
      <c r="AU60" s="78">
        <f t="shared" si="62"/>
        <v>21.2</v>
      </c>
      <c r="AV60" s="78">
        <f t="shared" si="63"/>
        <v>2.7006293373952888</v>
      </c>
      <c r="AW60" s="83">
        <f t="shared" si="80"/>
        <v>21.223571801183702</v>
      </c>
      <c r="AX60" s="84">
        <v>0.85</v>
      </c>
      <c r="AY60" s="78">
        <v>3</v>
      </c>
      <c r="AZ60" s="78">
        <f t="shared" si="64"/>
        <v>-14.166666666666654</v>
      </c>
      <c r="BA60" s="78">
        <f t="shared" si="65"/>
        <v>0</v>
      </c>
      <c r="BB60" s="78">
        <f t="shared" si="66"/>
        <v>-300.33333333333303</v>
      </c>
      <c r="BC60" s="78">
        <f>180+DEGREES(ATAN2(BB60,AZ60))</f>
        <v>2.7006293373952701</v>
      </c>
      <c r="BD60" s="79">
        <f t="shared" si="81"/>
        <v>300.66726718343546</v>
      </c>
      <c r="BE60" s="80">
        <v>1.1538461538461537</v>
      </c>
      <c r="BF60" s="78">
        <v>3</v>
      </c>
      <c r="BG60" s="78">
        <f t="shared" si="68"/>
        <v>0.55282555282555301</v>
      </c>
      <c r="BH60" s="78">
        <f t="shared" si="69"/>
        <v>0</v>
      </c>
      <c r="BI60" s="78">
        <f t="shared" si="70"/>
        <v>11.719901719901724</v>
      </c>
      <c r="BJ60" s="78">
        <f t="shared" si="71"/>
        <v>2.7006293373952883</v>
      </c>
      <c r="BK60" s="83">
        <f t="shared" si="82"/>
        <v>11.732932813922199</v>
      </c>
      <c r="BM60">
        <f t="shared" si="72"/>
        <v>0.25681656510976758</v>
      </c>
      <c r="BQ60" s="50">
        <f t="shared" si="43"/>
        <v>1.997757595550631</v>
      </c>
      <c r="BR60" s="51"/>
      <c r="BS60" s="52">
        <f t="shared" si="45"/>
        <v>0.53046124128508509</v>
      </c>
      <c r="BT60" s="86"/>
      <c r="BU60" s="50"/>
      <c r="BV60" s="85">
        <f t="shared" si="74"/>
        <v>-1.4672963542655459</v>
      </c>
    </row>
    <row r="61" spans="7:114" ht="15.75" thickBot="1" x14ac:dyDescent="0.3"/>
    <row r="62" spans="7:114" s="55" customFormat="1" ht="16.5" thickTop="1" thickBot="1" x14ac:dyDescent="0.3">
      <c r="G62" s="53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</row>
    <row r="63" spans="7:114" ht="16.5" thickTop="1" thickBot="1" x14ac:dyDescent="0.3"/>
    <row r="64" spans="7:114" ht="15.75" thickBot="1" x14ac:dyDescent="0.3">
      <c r="G64" s="47" t="s">
        <v>46</v>
      </c>
      <c r="M64" s="27" t="s">
        <v>48</v>
      </c>
      <c r="T64" s="27" t="s">
        <v>49</v>
      </c>
      <c r="AA64" s="27" t="s">
        <v>50</v>
      </c>
      <c r="AK64" s="47" t="s">
        <v>43</v>
      </c>
      <c r="AM64" s="21"/>
      <c r="AN64" s="21"/>
      <c r="AO64" s="21"/>
      <c r="AP64" s="21"/>
      <c r="AQ64" s="27" t="s">
        <v>48</v>
      </c>
      <c r="AR64" s="21"/>
      <c r="AS64" s="21"/>
      <c r="AT64" s="21"/>
      <c r="AU64" s="21"/>
      <c r="AV64" s="21"/>
      <c r="AW64" s="21"/>
      <c r="AX64" s="27" t="s">
        <v>49</v>
      </c>
      <c r="AY64" s="21"/>
      <c r="AZ64" s="21"/>
      <c r="BA64" s="21"/>
      <c r="BB64" s="21"/>
      <c r="BC64" s="21"/>
      <c r="BD64" s="21"/>
      <c r="BE64" s="27" t="s">
        <v>50</v>
      </c>
      <c r="BF64" s="21"/>
      <c r="BG64" s="21"/>
      <c r="BH64" s="21"/>
      <c r="BI64" s="21"/>
      <c r="BJ64" s="21"/>
      <c r="BQ64" s="46" t="s">
        <v>51</v>
      </c>
      <c r="BU64" s="46" t="s">
        <v>52</v>
      </c>
    </row>
    <row r="65" spans="7:74" x14ac:dyDescent="0.25">
      <c r="G65" s="92" t="s">
        <v>44</v>
      </c>
      <c r="H65" s="94" t="s">
        <v>0</v>
      </c>
      <c r="I65" s="95"/>
      <c r="J65" s="96"/>
      <c r="K65" s="97" t="s">
        <v>45</v>
      </c>
      <c r="L65" s="102" t="s">
        <v>47</v>
      </c>
      <c r="M65" s="99" t="s">
        <v>42</v>
      </c>
      <c r="N65" s="100"/>
      <c r="O65" s="101" t="s">
        <v>3</v>
      </c>
      <c r="P65" s="95"/>
      <c r="Q65" s="96"/>
      <c r="R65" s="97" t="s">
        <v>45</v>
      </c>
      <c r="S65" s="104" t="s">
        <v>47</v>
      </c>
      <c r="T65" s="106" t="s">
        <v>42</v>
      </c>
      <c r="U65" s="100"/>
      <c r="V65" s="101" t="s">
        <v>3</v>
      </c>
      <c r="W65" s="95"/>
      <c r="X65" s="96"/>
      <c r="Y65" s="97" t="s">
        <v>45</v>
      </c>
      <c r="Z65" s="102" t="s">
        <v>47</v>
      </c>
      <c r="AA65" s="99" t="s">
        <v>42</v>
      </c>
      <c r="AB65" s="100"/>
      <c r="AC65" s="101" t="s">
        <v>3</v>
      </c>
      <c r="AD65" s="95"/>
      <c r="AE65" s="96"/>
      <c r="AF65" s="97" t="s">
        <v>45</v>
      </c>
      <c r="AG65" s="104" t="s">
        <v>47</v>
      </c>
      <c r="AK65" s="92" t="s">
        <v>1</v>
      </c>
      <c r="AL65" s="94" t="s">
        <v>0</v>
      </c>
      <c r="AM65" s="95"/>
      <c r="AN65" s="96"/>
      <c r="AO65" s="97" t="s">
        <v>45</v>
      </c>
      <c r="AP65" s="102" t="s">
        <v>47</v>
      </c>
      <c r="AQ65" s="99" t="s">
        <v>42</v>
      </c>
      <c r="AR65" s="100"/>
      <c r="AS65" s="101" t="s">
        <v>3</v>
      </c>
      <c r="AT65" s="95"/>
      <c r="AU65" s="96"/>
      <c r="AV65" s="97" t="s">
        <v>45</v>
      </c>
      <c r="AW65" s="104" t="s">
        <v>47</v>
      </c>
      <c r="AX65" s="106" t="s">
        <v>42</v>
      </c>
      <c r="AY65" s="100"/>
      <c r="AZ65" s="101" t="s">
        <v>3</v>
      </c>
      <c r="BA65" s="95"/>
      <c r="BB65" s="96"/>
      <c r="BC65" s="97" t="s">
        <v>45</v>
      </c>
      <c r="BD65" s="102" t="s">
        <v>47</v>
      </c>
      <c r="BE65" s="99" t="s">
        <v>42</v>
      </c>
      <c r="BF65" s="100"/>
      <c r="BG65" s="101" t="s">
        <v>3</v>
      </c>
      <c r="BH65" s="95"/>
      <c r="BI65" s="96"/>
      <c r="BJ65" s="97" t="s">
        <v>45</v>
      </c>
      <c r="BK65" s="104" t="s">
        <v>47</v>
      </c>
      <c r="BQ65" s="107" t="s">
        <v>48</v>
      </c>
      <c r="BR65" s="109" t="s">
        <v>49</v>
      </c>
      <c r="BS65" s="104" t="s">
        <v>50</v>
      </c>
      <c r="BU65" s="112" t="s">
        <v>49</v>
      </c>
      <c r="BV65" s="114" t="s">
        <v>50</v>
      </c>
    </row>
    <row r="66" spans="7:74" ht="15.75" thickBot="1" x14ac:dyDescent="0.3">
      <c r="G66" s="93"/>
      <c r="H66" s="22" t="s">
        <v>36</v>
      </c>
      <c r="I66" s="23" t="s">
        <v>37</v>
      </c>
      <c r="J66" s="23" t="s">
        <v>38</v>
      </c>
      <c r="K66" s="98"/>
      <c r="L66" s="103"/>
      <c r="M66" s="24" t="s">
        <v>5</v>
      </c>
      <c r="N66" s="25" t="s">
        <v>7</v>
      </c>
      <c r="O66" s="26" t="s">
        <v>39</v>
      </c>
      <c r="P66" s="23" t="s">
        <v>40</v>
      </c>
      <c r="Q66" s="23" t="s">
        <v>41</v>
      </c>
      <c r="R66" s="98"/>
      <c r="S66" s="105"/>
      <c r="T66" s="25" t="s">
        <v>5</v>
      </c>
      <c r="U66" s="25" t="s">
        <v>7</v>
      </c>
      <c r="V66" s="26" t="s">
        <v>39</v>
      </c>
      <c r="W66" s="23" t="s">
        <v>40</v>
      </c>
      <c r="X66" s="23" t="s">
        <v>41</v>
      </c>
      <c r="Y66" s="98"/>
      <c r="Z66" s="103"/>
      <c r="AA66" s="24" t="s">
        <v>5</v>
      </c>
      <c r="AB66" s="25" t="s">
        <v>7</v>
      </c>
      <c r="AC66" s="26" t="s">
        <v>39</v>
      </c>
      <c r="AD66" s="23" t="s">
        <v>40</v>
      </c>
      <c r="AE66" s="23" t="s">
        <v>41</v>
      </c>
      <c r="AF66" s="98"/>
      <c r="AG66" s="105"/>
      <c r="AK66" s="93"/>
      <c r="AL66" s="22" t="s">
        <v>36</v>
      </c>
      <c r="AM66" s="23" t="s">
        <v>37</v>
      </c>
      <c r="AN66" s="23" t="s">
        <v>38</v>
      </c>
      <c r="AO66" s="98"/>
      <c r="AP66" s="103"/>
      <c r="AQ66" s="24" t="s">
        <v>5</v>
      </c>
      <c r="AR66" s="25" t="s">
        <v>7</v>
      </c>
      <c r="AS66" s="26" t="s">
        <v>39</v>
      </c>
      <c r="AT66" s="23" t="s">
        <v>40</v>
      </c>
      <c r="AU66" s="23" t="s">
        <v>41</v>
      </c>
      <c r="AV66" s="98"/>
      <c r="AW66" s="105"/>
      <c r="AX66" s="25" t="s">
        <v>5</v>
      </c>
      <c r="AY66" s="25" t="s">
        <v>7</v>
      </c>
      <c r="AZ66" s="26" t="s">
        <v>39</v>
      </c>
      <c r="BA66" s="23" t="s">
        <v>40</v>
      </c>
      <c r="BB66" s="23" t="s">
        <v>41</v>
      </c>
      <c r="BC66" s="98"/>
      <c r="BD66" s="103"/>
      <c r="BE66" s="24" t="s">
        <v>5</v>
      </c>
      <c r="BF66" s="25" t="s">
        <v>7</v>
      </c>
      <c r="BG66" s="26" t="s">
        <v>39</v>
      </c>
      <c r="BH66" s="23" t="s">
        <v>40</v>
      </c>
      <c r="BI66" s="23" t="s">
        <v>41</v>
      </c>
      <c r="BJ66" s="98"/>
      <c r="BK66" s="105"/>
      <c r="BQ66" s="108"/>
      <c r="BR66" s="110"/>
      <c r="BS66" s="111"/>
      <c r="BU66" s="113"/>
      <c r="BV66" s="115"/>
    </row>
    <row r="67" spans="7:74" ht="15.75" thickBot="1" x14ac:dyDescent="0.3">
      <c r="G67" s="51" t="s">
        <v>14</v>
      </c>
      <c r="H67" s="77">
        <v>1</v>
      </c>
      <c r="I67" s="78">
        <v>0</v>
      </c>
      <c r="J67" s="78">
        <v>0.01</v>
      </c>
      <c r="K67" s="78">
        <f>DEGREES(ATAN2(J67,H67))</f>
        <v>89.427061302316517</v>
      </c>
      <c r="L67" s="79">
        <f>SQRT(H67*H67+I67*I67+J67*J67)</f>
        <v>1.0000499987500624</v>
      </c>
      <c r="M67" s="80">
        <v>1</v>
      </c>
      <c r="N67" s="78">
        <v>3</v>
      </c>
      <c r="O67" s="78">
        <f>(M67*N67)/(J67*(M67-1)+N67)*H67</f>
        <v>1</v>
      </c>
      <c r="P67" s="78">
        <f>(M67*N67)/(J67*(M67-1)+N67)*I67</f>
        <v>0</v>
      </c>
      <c r="Q67" s="78">
        <f>(M67*N67)/(J67*(M67-1)+N67)*J67</f>
        <v>0.01</v>
      </c>
      <c r="R67" s="78">
        <f>DEGREES(ATAN2(Q67,O67))</f>
        <v>89.427061302316517</v>
      </c>
      <c r="S67" s="83">
        <f>SQRT(O67*O67+P67*P67+Q67*Q67)</f>
        <v>1.0000499987500624</v>
      </c>
      <c r="T67" s="84">
        <v>0.85</v>
      </c>
      <c r="U67" s="78">
        <v>3</v>
      </c>
      <c r="V67" s="78">
        <f>(T67*U67)/(J67*(T67-1)+U67)*H67</f>
        <v>0.8504252126063031</v>
      </c>
      <c r="W67" s="78">
        <f>(T67*U67)/(J67*(T67-1)+U67)*I67</f>
        <v>0</v>
      </c>
      <c r="X67" s="78">
        <f>(T67*U67)/(J67*(T67-1)+U67)*J67</f>
        <v>8.5042521260630319E-3</v>
      </c>
      <c r="Y67" s="78">
        <f>DEGREES(ATAN2(X67,V67))</f>
        <v>89.427061302316517</v>
      </c>
      <c r="Z67" s="79">
        <f>SQRT(V67*V67+W67*W67+X67*X67)</f>
        <v>0.85046773280395505</v>
      </c>
      <c r="AA67" s="80">
        <v>1.1538461538461537</v>
      </c>
      <c r="AB67" s="78">
        <v>3</v>
      </c>
      <c r="AC67" s="78">
        <f>(AA67*AB67)/(J67*(AA67-1)+AB67)*H67</f>
        <v>1.1532547411583802</v>
      </c>
      <c r="AD67" s="78">
        <f>(AA67*AB67)/(J67*(AA67-1)+AB67)*I67</f>
        <v>0</v>
      </c>
      <c r="AE67" s="78">
        <f>(AA67*AB67)/(J67*(AA67-1)+AB67)*J67</f>
        <v>1.1532547411583802E-2</v>
      </c>
      <c r="AF67" s="78">
        <f>DEGREES(ATAN2(AE67,AC67))</f>
        <v>89.427061302316517</v>
      </c>
      <c r="AG67" s="83">
        <f>SQRT(AC67*AC67+AD67*AD67+AE67*AE67)</f>
        <v>1.1533124024539418</v>
      </c>
      <c r="AK67" s="51" t="s">
        <v>14</v>
      </c>
      <c r="AL67" s="77">
        <v>1</v>
      </c>
      <c r="AM67" s="78">
        <v>0</v>
      </c>
      <c r="AN67" s="78">
        <v>0.31</v>
      </c>
      <c r="AO67" s="78">
        <f>DEGREES(ATAN2(AN67,AL67))</f>
        <v>72.776563808868545</v>
      </c>
      <c r="AP67" s="79">
        <f>SQRT(AL67*AL67+AM67*AM67+AN67*AN67)</f>
        <v>1.0469479452198185</v>
      </c>
      <c r="AQ67" s="80">
        <v>1</v>
      </c>
      <c r="AR67" s="78">
        <v>3</v>
      </c>
      <c r="AS67" s="78">
        <f>(AQ67*AR67)/(AN67*(AQ67-1)+AR67)*AL67</f>
        <v>1</v>
      </c>
      <c r="AT67" s="78">
        <f>(AQ67*AR67)/(AN67*(AQ67-1)+AR67)*AM67</f>
        <v>0</v>
      </c>
      <c r="AU67" s="78">
        <f>(AQ67*AR67)/(AN67*(AQ67-1)+AR67)*AN67</f>
        <v>0.31</v>
      </c>
      <c r="AV67" s="78">
        <f>DEGREES(ATAN2(AU67,AS67))</f>
        <v>72.776563808868545</v>
      </c>
      <c r="AW67" s="83">
        <f>SQRT(AS67*AS67+AT67*AT67+AU67*AU67)</f>
        <v>1.0469479452198185</v>
      </c>
      <c r="AX67" s="84">
        <v>0.85</v>
      </c>
      <c r="AY67" s="78">
        <v>3</v>
      </c>
      <c r="AZ67" s="78">
        <f>(AX67*AY67)/(AN67*(AX67-1)+AY67)*AL67</f>
        <v>0.86338242762823758</v>
      </c>
      <c r="BA67" s="78">
        <f>(AX67*AY67)/(AN67*(AX67-1)+AY67)*AM67</f>
        <v>0</v>
      </c>
      <c r="BB67" s="78">
        <f>(AX67*AY67)/(AN67*(AX67-1)+AY67)*AN67</f>
        <v>0.26764855256475367</v>
      </c>
      <c r="BC67" s="78">
        <f>DEGREES(ATAN2(BB67,AZ67))</f>
        <v>72.776563808868545</v>
      </c>
      <c r="BD67" s="79">
        <f>SQRT(AZ67*AZ67+BA67*BA67+BB67*BB67)</f>
        <v>0.90391645854428193</v>
      </c>
      <c r="BE67" s="80">
        <v>1.1538461538461537</v>
      </c>
      <c r="BF67" s="78">
        <v>3</v>
      </c>
      <c r="BG67" s="78">
        <f>(BE67*BF67)/(AN67*(BE67-1)+BF67)*AL67</f>
        <v>1.1357900050479555</v>
      </c>
      <c r="BH67" s="78">
        <f>(BE67*BF67)/(AN67*(BE67-1)+BF67)*AM67</f>
        <v>0</v>
      </c>
      <c r="BI67" s="79">
        <f>(BE67*BF67)/(AN67*(BE67-1)+BF67)*AN67</f>
        <v>0.35209490156486617</v>
      </c>
      <c r="BJ67" s="77">
        <f>DEGREES(ATAN2(BI67,BG67))</f>
        <v>72.776563808868545</v>
      </c>
      <c r="BK67" s="83">
        <f>SQRT(BG67*BG67+BH67*BH67+BI67*BI67)</f>
        <v>1.1891130119861641</v>
      </c>
      <c r="BM67">
        <f>(R67-AV67)/0.1</f>
        <v>166.50497493447972</v>
      </c>
      <c r="BQ67" s="50">
        <f t="shared" ref="BQ67:BQ88" si="85">(AW67-S67)/0.1</f>
        <v>0.46897946469756091</v>
      </c>
      <c r="BR67" s="51">
        <f t="shared" ref="BR67:BR86" si="86">(BD67-Z67)/0.1</f>
        <v>0.53448725740326886</v>
      </c>
      <c r="BS67" s="52">
        <f t="shared" ref="BS67:BS88" si="87">(BK67-AG67)/0.1</f>
        <v>0.35800609532222305</v>
      </c>
      <c r="BT67" s="86"/>
      <c r="BU67" s="50">
        <f>BR67-BQ67</f>
        <v>6.5507792705707946E-2</v>
      </c>
      <c r="BV67" s="87">
        <f>BS67-BQ67</f>
        <v>-0.11097336937533786</v>
      </c>
    </row>
    <row r="68" spans="7:74" x14ac:dyDescent="0.25">
      <c r="G68" s="13" t="s">
        <v>15</v>
      </c>
      <c r="H68" s="48">
        <v>1</v>
      </c>
      <c r="I68" s="7">
        <v>0</v>
      </c>
      <c r="J68" s="7">
        <v>1</v>
      </c>
      <c r="K68" s="28">
        <f t="shared" ref="K68:K88" si="88">DEGREES(ATAN2(J68,H68))</f>
        <v>45</v>
      </c>
      <c r="L68" s="29">
        <f>SQRT(H68*H68+I68*I68+J68*J68)</f>
        <v>1.4142135623730951</v>
      </c>
      <c r="M68" s="32">
        <v>1</v>
      </c>
      <c r="N68" s="33">
        <v>3</v>
      </c>
      <c r="O68" s="7">
        <f t="shared" ref="O68:O88" si="89">(M68*N68)/(J68*(M68-1)+N68)*H68</f>
        <v>1</v>
      </c>
      <c r="P68" s="7">
        <f t="shared" ref="P68:P88" si="90">(M68*N68)/(J68*(M68-1)+N68)*I68</f>
        <v>0</v>
      </c>
      <c r="Q68" s="7">
        <f t="shared" ref="Q68:Q88" si="91">(M68*N68)/(J68*(M68-1)+N68)*J68</f>
        <v>1</v>
      </c>
      <c r="R68" s="28">
        <f t="shared" ref="R68:R88" si="92">DEGREES(ATAN2(Q68,O68))</f>
        <v>45</v>
      </c>
      <c r="S68" s="30">
        <f>SQRT(O68*O68+P68*P68+Q68*Q68)</f>
        <v>1.4142135623730951</v>
      </c>
      <c r="T68" s="34">
        <v>0.85</v>
      </c>
      <c r="U68" s="33">
        <v>3</v>
      </c>
      <c r="V68" s="7">
        <f t="shared" ref="V68:V87" si="93">(T68*U68)/(J68*(T68-1)+U68)*H68</f>
        <v>0.89473684210526305</v>
      </c>
      <c r="W68" s="7">
        <f t="shared" ref="W68:W88" si="94">(T68*U68)/(J68*(T68-1)+U68)*I68</f>
        <v>0</v>
      </c>
      <c r="X68" s="7">
        <f t="shared" ref="X68:X88" si="95">(T68*U68)/(J68*(T68-1)+U68)*J68</f>
        <v>0.89473684210526305</v>
      </c>
      <c r="Y68" s="28">
        <f t="shared" ref="Y68:Y86" si="96">DEGREES(ATAN2(X68,V68))</f>
        <v>45</v>
      </c>
      <c r="Z68" s="29">
        <f>SQRT(V68*V68+W68*W68+X68*X68)</f>
        <v>1.2653489768601376</v>
      </c>
      <c r="AA68" s="32">
        <v>1.1538461538461537</v>
      </c>
      <c r="AB68" s="33">
        <v>3</v>
      </c>
      <c r="AC68" s="7">
        <f t="shared" ref="AC68:AC88" si="97">(AA68*AB68)/(J68*(AA68-1)+AB68)*H68</f>
        <v>1.097560975609756</v>
      </c>
      <c r="AD68" s="7">
        <f t="shared" ref="AD68:AD88" si="98">(AA68*AB68)/(J68*(AA68-1)+AB68)*I68</f>
        <v>0</v>
      </c>
      <c r="AE68" s="7">
        <f t="shared" ref="AE68:AE88" si="99">(AA68*AB68)/(J68*(AA68-1)+AB68)*J68</f>
        <v>1.097560975609756</v>
      </c>
      <c r="AF68" s="28">
        <f t="shared" ref="AF68:AF88" si="100">DEGREES(ATAN2(AE68,AC68))</f>
        <v>45</v>
      </c>
      <c r="AG68" s="30">
        <f>SQRT(AC68*AC68+AD68*AD68+AE68*AE68)</f>
        <v>1.5521856172387627</v>
      </c>
      <c r="AK68" s="13" t="s">
        <v>15</v>
      </c>
      <c r="AL68" s="48">
        <v>1</v>
      </c>
      <c r="AM68" s="7">
        <v>0</v>
      </c>
      <c r="AN68" s="7">
        <v>1.3</v>
      </c>
      <c r="AO68" s="29">
        <f t="shared" ref="AO68:AO88" si="101">DEGREES(ATAN2(AN68,AL68))</f>
        <v>37.568592028827496</v>
      </c>
      <c r="AP68" s="29">
        <f>SQRT(AL68*AL68+AM68*AM68+AN68*AN68)</f>
        <v>1.6401219466856727</v>
      </c>
      <c r="AQ68" s="32">
        <v>1</v>
      </c>
      <c r="AR68" s="33">
        <v>3</v>
      </c>
      <c r="AS68" s="7">
        <f t="shared" ref="AS68:AS88" si="102">(AQ68*AR68)/(AN68*(AQ68-1)+AR68)*AL68</f>
        <v>1</v>
      </c>
      <c r="AT68" s="7">
        <f t="shared" ref="AT68:AT88" si="103">(AQ68*AR68)/(AN68*(AQ68-1)+AR68)*AM68</f>
        <v>0</v>
      </c>
      <c r="AU68" s="7">
        <f t="shared" ref="AU68:AU88" si="104">(AQ68*AR68)/(AN68*(AQ68-1)+AR68)*AN68</f>
        <v>1.3</v>
      </c>
      <c r="AV68" s="28">
        <f t="shared" ref="AV68:AV88" si="105">DEGREES(ATAN2(AU68,AS68))</f>
        <v>37.568592028827496</v>
      </c>
      <c r="AW68" s="30">
        <f>SQRT(AS68*AS68+AT68*AT68+AU68*AU68)</f>
        <v>1.6401219466856727</v>
      </c>
      <c r="AX68" s="34">
        <v>0.85</v>
      </c>
      <c r="AY68" s="33">
        <v>3</v>
      </c>
      <c r="AZ68" s="7">
        <f t="shared" ref="AZ68:AZ88" si="106">(AX68*AY68)/(AN68*(AX68-1)+AY68)*AL68</f>
        <v>0.90909090909090895</v>
      </c>
      <c r="BA68" s="7">
        <f t="shared" ref="BA68:BA88" si="107">(AX68*AY68)/(AN68*(AX68-1)+AY68)*AM68</f>
        <v>0</v>
      </c>
      <c r="BB68" s="7">
        <f t="shared" ref="BB68:BB88" si="108">(AX68*AY68)/(AN68*(AX68-1)+AY68)*AN68</f>
        <v>1.1818181818181817</v>
      </c>
      <c r="BC68" s="28">
        <f t="shared" ref="BC68:BC86" si="109">DEGREES(ATAN2(BB68,AZ68))</f>
        <v>37.568592028827496</v>
      </c>
      <c r="BD68" s="29">
        <f>SQRT(AZ68*AZ68+BA68*BA68+BB68*BB68)</f>
        <v>1.4910199515324294</v>
      </c>
      <c r="BE68" s="32">
        <v>1.1538461538461537</v>
      </c>
      <c r="BF68" s="33">
        <v>3</v>
      </c>
      <c r="BG68" s="7">
        <f t="shared" ref="BG68:BG88" si="110">(BE68*BF68)/(AN68*(BE68-1)+BF68)*AL68</f>
        <v>1.0817307692307692</v>
      </c>
      <c r="BH68" s="7">
        <f t="shared" ref="BH68:BH88" si="111">(BE68*BF68)/(AN68*(BE68-1)+BF68)*AM68</f>
        <v>0</v>
      </c>
      <c r="BI68" s="7">
        <f t="shared" ref="BI68:BI88" si="112">(BE68*BF68)/(AN68*(BE68-1)+BF68)*AN68</f>
        <v>1.40625</v>
      </c>
      <c r="BJ68" s="28">
        <f t="shared" ref="BJ68:BJ88" si="113">DEGREES(ATAN2(BI68,BG68))</f>
        <v>37.568592028827496</v>
      </c>
      <c r="BK68" s="30">
        <f>SQRT(BG68*BG68+BH68*BH68+BI68*BI68)</f>
        <v>1.7741703750205591</v>
      </c>
      <c r="BM68">
        <f t="shared" ref="BM68:BM88" si="114">(R68-AV68)/0.1</f>
        <v>74.314079711725043</v>
      </c>
      <c r="BQ68" s="49">
        <f t="shared" si="85"/>
        <v>2.2590838431257754</v>
      </c>
      <c r="BR68" s="39">
        <f t="shared" si="86"/>
        <v>2.256709746722918</v>
      </c>
      <c r="BS68" s="38">
        <f t="shared" si="87"/>
        <v>2.2198475778179638</v>
      </c>
      <c r="BU68" s="57">
        <f t="shared" ref="BU68:BU88" si="115">BR68-BQ68</f>
        <v>-2.3740964028573508E-3</v>
      </c>
      <c r="BV68" s="56">
        <f t="shared" ref="BV68:BV88" si="116">BS68-BQ68</f>
        <v>-3.9236265307811546E-2</v>
      </c>
    </row>
    <row r="69" spans="7:74" x14ac:dyDescent="0.25">
      <c r="G69" s="14" t="s">
        <v>16</v>
      </c>
      <c r="H69" s="10">
        <v>1</v>
      </c>
      <c r="I69" s="2">
        <v>0</v>
      </c>
      <c r="J69" s="2">
        <f>J68+1</f>
        <v>2</v>
      </c>
      <c r="K69" s="5">
        <f t="shared" si="88"/>
        <v>26.56505117707799</v>
      </c>
      <c r="L69" s="31">
        <f t="shared" ref="L69:L88" si="117">SQRT(H69*H69+I69*I69+J69*J69)</f>
        <v>2.2360679774997898</v>
      </c>
      <c r="M69" s="12">
        <v>1</v>
      </c>
      <c r="N69" s="8">
        <v>3</v>
      </c>
      <c r="O69" s="2">
        <f t="shared" si="89"/>
        <v>1</v>
      </c>
      <c r="P69" s="2">
        <f t="shared" si="90"/>
        <v>0</v>
      </c>
      <c r="Q69" s="2">
        <f t="shared" si="91"/>
        <v>2</v>
      </c>
      <c r="R69" s="5">
        <f t="shared" si="92"/>
        <v>26.56505117707799</v>
      </c>
      <c r="S69" s="11">
        <f t="shared" ref="S69:S88" si="118">SQRT(O69*O69+P69*P69+Q69*Q69)</f>
        <v>2.2360679774997898</v>
      </c>
      <c r="T69" s="9">
        <v>0.85</v>
      </c>
      <c r="U69" s="8">
        <v>3</v>
      </c>
      <c r="V69" s="2">
        <f t="shared" si="93"/>
        <v>0.94444444444444431</v>
      </c>
      <c r="W69" s="2">
        <f t="shared" si="94"/>
        <v>0</v>
      </c>
      <c r="X69" s="2">
        <f t="shared" si="95"/>
        <v>1.8888888888888886</v>
      </c>
      <c r="Y69" s="5">
        <f t="shared" si="96"/>
        <v>26.56505117707799</v>
      </c>
      <c r="Z69" s="31">
        <f t="shared" ref="Z69:Z88" si="119">SQRT(V69*V69+W69*W69+X69*X69)</f>
        <v>2.1118419787498008</v>
      </c>
      <c r="AA69" s="12">
        <v>1.1538461538461537</v>
      </c>
      <c r="AB69" s="8">
        <v>3</v>
      </c>
      <c r="AC69" s="2">
        <f t="shared" si="97"/>
        <v>1.0465116279069768</v>
      </c>
      <c r="AD69" s="2">
        <f t="shared" si="98"/>
        <v>0</v>
      </c>
      <c r="AE69" s="2">
        <f t="shared" si="99"/>
        <v>2.0930232558139537</v>
      </c>
      <c r="AF69" s="5">
        <f t="shared" si="100"/>
        <v>26.56505117707799</v>
      </c>
      <c r="AG69" s="11">
        <f t="shared" ref="AG69:AG88" si="120">SQRT(AC69*AC69+AD69*AD69+AE69*AE69)</f>
        <v>2.3400711392439661</v>
      </c>
      <c r="AK69" s="14" t="s">
        <v>16</v>
      </c>
      <c r="AL69" s="10">
        <v>1</v>
      </c>
      <c r="AM69" s="2">
        <v>0</v>
      </c>
      <c r="AN69" s="2">
        <f>AN68+1</f>
        <v>2.2999999999999998</v>
      </c>
      <c r="AO69" s="31">
        <f t="shared" si="101"/>
        <v>23.498565675952097</v>
      </c>
      <c r="AP69" s="31">
        <f t="shared" ref="AP69:AP88" si="121">SQRT(AL69*AL69+AM69*AM69+AN69*AN69)</f>
        <v>2.5079872407968904</v>
      </c>
      <c r="AQ69" s="12">
        <v>1</v>
      </c>
      <c r="AR69" s="8">
        <v>3</v>
      </c>
      <c r="AS69" s="2">
        <f t="shared" si="102"/>
        <v>1</v>
      </c>
      <c r="AT69" s="2">
        <f t="shared" si="103"/>
        <v>0</v>
      </c>
      <c r="AU69" s="2">
        <f t="shared" si="104"/>
        <v>2.2999999999999998</v>
      </c>
      <c r="AV69" s="5">
        <f t="shared" si="105"/>
        <v>23.498565675952097</v>
      </c>
      <c r="AW69" s="11">
        <f t="shared" ref="AW69:AW88" si="122">SQRT(AS69*AS69+AT69*AT69+AU69*AU69)</f>
        <v>2.5079872407968904</v>
      </c>
      <c r="AX69" s="9">
        <v>0.85</v>
      </c>
      <c r="AY69" s="8">
        <v>3</v>
      </c>
      <c r="AZ69" s="2">
        <f t="shared" si="106"/>
        <v>0.96045197740112997</v>
      </c>
      <c r="BA69" s="2">
        <f t="shared" si="107"/>
        <v>0</v>
      </c>
      <c r="BB69" s="2">
        <f t="shared" si="108"/>
        <v>2.2090395480225986</v>
      </c>
      <c r="BC69" s="5">
        <f t="shared" si="109"/>
        <v>23.498565675952097</v>
      </c>
      <c r="BD69" s="31">
        <f t="shared" ref="BD69:BD88" si="123">SQRT(AZ69*AZ69+BA69*BA69+BB69*BB69)</f>
        <v>2.4088013047201771</v>
      </c>
      <c r="BE69" s="12">
        <v>1.1538461538461537</v>
      </c>
      <c r="BF69" s="8">
        <v>3</v>
      </c>
      <c r="BG69" s="2">
        <f t="shared" si="110"/>
        <v>1.0321100917431192</v>
      </c>
      <c r="BH69" s="2">
        <f t="shared" si="111"/>
        <v>0</v>
      </c>
      <c r="BI69" s="2">
        <f t="shared" si="112"/>
        <v>2.3738532110091741</v>
      </c>
      <c r="BJ69" s="5">
        <f t="shared" si="113"/>
        <v>23.498565675952097</v>
      </c>
      <c r="BK69" s="11">
        <f t="shared" ref="BK69:BK88" si="124">SQRT(BG69*BG69+BH69*BH69+BI69*BI69)</f>
        <v>2.5885189411894509</v>
      </c>
      <c r="BM69">
        <f t="shared" si="114"/>
        <v>30.664855011258929</v>
      </c>
      <c r="BQ69" s="40">
        <f t="shared" si="85"/>
        <v>2.7191926329710059</v>
      </c>
      <c r="BR69" s="44">
        <f t="shared" si="86"/>
        <v>2.9695932597037622</v>
      </c>
      <c r="BS69" s="42">
        <f t="shared" si="87"/>
        <v>2.4844780194548477</v>
      </c>
      <c r="BU69" s="57">
        <f t="shared" si="115"/>
        <v>0.25040062673275632</v>
      </c>
      <c r="BV69" s="58">
        <f t="shared" si="116"/>
        <v>-0.23471461351615819</v>
      </c>
    </row>
    <row r="70" spans="7:74" x14ac:dyDescent="0.25">
      <c r="G70" s="14" t="s">
        <v>17</v>
      </c>
      <c r="H70" s="10">
        <v>1</v>
      </c>
      <c r="I70" s="2">
        <v>0</v>
      </c>
      <c r="J70" s="2">
        <f t="shared" ref="J70:J88" si="125">J69+1</f>
        <v>3</v>
      </c>
      <c r="K70" s="5">
        <f t="shared" si="88"/>
        <v>18.43494882292201</v>
      </c>
      <c r="L70" s="31">
        <f t="shared" si="117"/>
        <v>3.1622776601683795</v>
      </c>
      <c r="M70" s="12">
        <v>1</v>
      </c>
      <c r="N70" s="8">
        <v>3</v>
      </c>
      <c r="O70" s="2">
        <f t="shared" si="89"/>
        <v>1</v>
      </c>
      <c r="P70" s="2">
        <f t="shared" si="90"/>
        <v>0</v>
      </c>
      <c r="Q70" s="2">
        <f t="shared" si="91"/>
        <v>3</v>
      </c>
      <c r="R70" s="5">
        <f t="shared" si="92"/>
        <v>18.43494882292201</v>
      </c>
      <c r="S70" s="11">
        <f t="shared" si="118"/>
        <v>3.1622776601683795</v>
      </c>
      <c r="T70" s="9">
        <v>0.85</v>
      </c>
      <c r="U70" s="8">
        <v>3</v>
      </c>
      <c r="V70" s="2">
        <f t="shared" si="93"/>
        <v>1</v>
      </c>
      <c r="W70" s="2">
        <f t="shared" si="94"/>
        <v>0</v>
      </c>
      <c r="X70" s="2">
        <f t="shared" si="95"/>
        <v>3</v>
      </c>
      <c r="Y70" s="5">
        <f t="shared" si="96"/>
        <v>18.43494882292201</v>
      </c>
      <c r="Z70" s="31">
        <f t="shared" si="119"/>
        <v>3.1622776601683795</v>
      </c>
      <c r="AA70" s="12">
        <v>1.1538461538461537</v>
      </c>
      <c r="AB70" s="8">
        <v>3</v>
      </c>
      <c r="AC70" s="2">
        <f t="shared" si="97"/>
        <v>1</v>
      </c>
      <c r="AD70" s="2">
        <f t="shared" si="98"/>
        <v>0</v>
      </c>
      <c r="AE70" s="2">
        <f t="shared" si="99"/>
        <v>3</v>
      </c>
      <c r="AF70" s="5">
        <f t="shared" si="100"/>
        <v>18.43494882292201</v>
      </c>
      <c r="AG70" s="11">
        <f t="shared" si="120"/>
        <v>3.1622776601683795</v>
      </c>
      <c r="AK70" s="14" t="s">
        <v>17</v>
      </c>
      <c r="AL70" s="10">
        <v>1</v>
      </c>
      <c r="AM70" s="2">
        <v>0</v>
      </c>
      <c r="AN70" s="2">
        <f t="shared" ref="AN70:AN88" si="126">AN69+1</f>
        <v>3.3</v>
      </c>
      <c r="AO70" s="31">
        <f t="shared" si="101"/>
        <v>16.858398767738279</v>
      </c>
      <c r="AP70" s="31">
        <f t="shared" si="121"/>
        <v>3.4481879299133333</v>
      </c>
      <c r="AQ70" s="12">
        <v>1</v>
      </c>
      <c r="AR70" s="8">
        <v>3</v>
      </c>
      <c r="AS70" s="2">
        <f t="shared" si="102"/>
        <v>1</v>
      </c>
      <c r="AT70" s="2">
        <f t="shared" si="103"/>
        <v>0</v>
      </c>
      <c r="AU70" s="2">
        <f t="shared" si="104"/>
        <v>3.3</v>
      </c>
      <c r="AV70" s="5">
        <f t="shared" si="105"/>
        <v>16.858398767738279</v>
      </c>
      <c r="AW70" s="11">
        <f t="shared" si="122"/>
        <v>3.4481879299133333</v>
      </c>
      <c r="AX70" s="9">
        <v>0.85</v>
      </c>
      <c r="AY70" s="8">
        <v>3</v>
      </c>
      <c r="AZ70" s="2">
        <f t="shared" si="106"/>
        <v>1.0179640718562875</v>
      </c>
      <c r="BA70" s="2">
        <f t="shared" si="107"/>
        <v>0</v>
      </c>
      <c r="BB70" s="2">
        <f t="shared" si="108"/>
        <v>3.3592814371257482</v>
      </c>
      <c r="BC70" s="5">
        <f t="shared" si="109"/>
        <v>16.858398767738279</v>
      </c>
      <c r="BD70" s="31">
        <f t="shared" si="123"/>
        <v>3.5101314256602794</v>
      </c>
      <c r="BE70" s="12">
        <v>1.1538461538461537</v>
      </c>
      <c r="BF70" s="8">
        <v>3</v>
      </c>
      <c r="BG70" s="2">
        <f t="shared" si="110"/>
        <v>0.98684210526315796</v>
      </c>
      <c r="BH70" s="2">
        <f t="shared" si="111"/>
        <v>0</v>
      </c>
      <c r="BI70" s="2">
        <f t="shared" si="112"/>
        <v>3.2565789473684212</v>
      </c>
      <c r="BJ70" s="5">
        <f t="shared" si="113"/>
        <v>16.858398767738279</v>
      </c>
      <c r="BK70" s="11">
        <f t="shared" si="124"/>
        <v>3.4028170360986847</v>
      </c>
      <c r="BM70">
        <f t="shared" si="114"/>
        <v>15.765500551837306</v>
      </c>
      <c r="BQ70" s="40">
        <f t="shared" si="85"/>
        <v>2.8591026974495382</v>
      </c>
      <c r="BR70" s="44">
        <f t="shared" si="86"/>
        <v>3.4785376549189984</v>
      </c>
      <c r="BS70" s="42">
        <f t="shared" si="87"/>
        <v>2.4053937593030517</v>
      </c>
      <c r="BU70" s="57">
        <f t="shared" si="115"/>
        <v>0.6194349574694602</v>
      </c>
      <c r="BV70" s="58">
        <f t="shared" si="116"/>
        <v>-0.4537089381464865</v>
      </c>
    </row>
    <row r="71" spans="7:74" x14ac:dyDescent="0.25">
      <c r="G71" s="14" t="s">
        <v>18</v>
      </c>
      <c r="H71" s="10">
        <v>1</v>
      </c>
      <c r="I71" s="2">
        <v>0</v>
      </c>
      <c r="J71" s="2">
        <f t="shared" si="125"/>
        <v>4</v>
      </c>
      <c r="K71" s="5">
        <f t="shared" si="88"/>
        <v>14.036243467926479</v>
      </c>
      <c r="L71" s="31">
        <f t="shared" si="117"/>
        <v>4.1231056256176606</v>
      </c>
      <c r="M71" s="12">
        <v>1</v>
      </c>
      <c r="N71" s="8">
        <v>3</v>
      </c>
      <c r="O71" s="2">
        <f t="shared" si="89"/>
        <v>1</v>
      </c>
      <c r="P71" s="2">
        <f t="shared" si="90"/>
        <v>0</v>
      </c>
      <c r="Q71" s="2">
        <f t="shared" si="91"/>
        <v>4</v>
      </c>
      <c r="R71" s="5">
        <f t="shared" si="92"/>
        <v>14.036243467926479</v>
      </c>
      <c r="S71" s="11">
        <f t="shared" si="118"/>
        <v>4.1231056256176606</v>
      </c>
      <c r="T71" s="9">
        <v>0.85</v>
      </c>
      <c r="U71" s="8">
        <v>3</v>
      </c>
      <c r="V71" s="2">
        <f t="shared" si="93"/>
        <v>1.0625</v>
      </c>
      <c r="W71" s="2">
        <f t="shared" si="94"/>
        <v>0</v>
      </c>
      <c r="X71" s="2">
        <f t="shared" si="95"/>
        <v>4.25</v>
      </c>
      <c r="Y71" s="5">
        <f t="shared" si="96"/>
        <v>14.036243467926479</v>
      </c>
      <c r="Z71" s="31">
        <f t="shared" si="119"/>
        <v>4.380799727218764</v>
      </c>
      <c r="AA71" s="12">
        <v>1.1538461538461537</v>
      </c>
      <c r="AB71" s="8">
        <v>3</v>
      </c>
      <c r="AC71" s="2">
        <f t="shared" si="97"/>
        <v>0.95744680851063835</v>
      </c>
      <c r="AD71" s="2">
        <f t="shared" si="98"/>
        <v>0</v>
      </c>
      <c r="AE71" s="2">
        <f t="shared" si="99"/>
        <v>3.8297872340425534</v>
      </c>
      <c r="AF71" s="5">
        <f t="shared" si="100"/>
        <v>14.036243467926479</v>
      </c>
      <c r="AG71" s="11">
        <f t="shared" si="120"/>
        <v>3.9476543223998881</v>
      </c>
      <c r="AK71" s="14" t="s">
        <v>18</v>
      </c>
      <c r="AL71" s="10">
        <v>1</v>
      </c>
      <c r="AM71" s="2">
        <v>0</v>
      </c>
      <c r="AN71" s="2">
        <f t="shared" si="126"/>
        <v>4.3</v>
      </c>
      <c r="AO71" s="31">
        <f t="shared" si="101"/>
        <v>13.091893064346847</v>
      </c>
      <c r="AP71" s="31">
        <f t="shared" si="121"/>
        <v>4.4147480109288226</v>
      </c>
      <c r="AQ71" s="12">
        <v>1</v>
      </c>
      <c r="AR71" s="8">
        <v>3</v>
      </c>
      <c r="AS71" s="2">
        <f t="shared" si="102"/>
        <v>1</v>
      </c>
      <c r="AT71" s="2">
        <f t="shared" si="103"/>
        <v>0</v>
      </c>
      <c r="AU71" s="2">
        <f t="shared" si="104"/>
        <v>4.3</v>
      </c>
      <c r="AV71" s="5">
        <f t="shared" si="105"/>
        <v>13.091893064346847</v>
      </c>
      <c r="AW71" s="11">
        <f t="shared" si="122"/>
        <v>4.4147480109288226</v>
      </c>
      <c r="AX71" s="9">
        <v>0.85</v>
      </c>
      <c r="AY71" s="8">
        <v>3</v>
      </c>
      <c r="AZ71" s="2">
        <f t="shared" si="106"/>
        <v>1.0828025477707006</v>
      </c>
      <c r="BA71" s="2">
        <f t="shared" si="107"/>
        <v>0</v>
      </c>
      <c r="BB71" s="2">
        <f t="shared" si="108"/>
        <v>4.6560509554140124</v>
      </c>
      <c r="BC71" s="5">
        <f t="shared" si="109"/>
        <v>13.091893064346849</v>
      </c>
      <c r="BD71" s="31">
        <f t="shared" si="123"/>
        <v>4.7803003939993625</v>
      </c>
      <c r="BE71" s="12">
        <v>1.1538461538461537</v>
      </c>
      <c r="BF71" s="8">
        <v>3</v>
      </c>
      <c r="BG71" s="2">
        <f t="shared" si="110"/>
        <v>0.94537815126050428</v>
      </c>
      <c r="BH71" s="2">
        <f t="shared" si="111"/>
        <v>0</v>
      </c>
      <c r="BI71" s="2">
        <f t="shared" si="112"/>
        <v>4.0651260504201678</v>
      </c>
      <c r="BJ71" s="5">
        <f t="shared" si="113"/>
        <v>13.091893064346849</v>
      </c>
      <c r="BK71" s="11">
        <f t="shared" si="124"/>
        <v>4.1736063128528791</v>
      </c>
      <c r="BM71">
        <f t="shared" si="114"/>
        <v>9.4435040357963196</v>
      </c>
      <c r="BQ71" s="40">
        <f t="shared" si="85"/>
        <v>2.9164238531116204</v>
      </c>
      <c r="BR71" s="44">
        <f t="shared" si="86"/>
        <v>3.9950066678059848</v>
      </c>
      <c r="BS71" s="42">
        <f t="shared" si="87"/>
        <v>2.2595199045299097</v>
      </c>
      <c r="BU71" s="57">
        <f t="shared" si="115"/>
        <v>1.0785828146943643</v>
      </c>
      <c r="BV71" s="58">
        <f t="shared" si="116"/>
        <v>-0.65690394858171075</v>
      </c>
    </row>
    <row r="72" spans="7:74" x14ac:dyDescent="0.25">
      <c r="G72" s="14" t="s">
        <v>19</v>
      </c>
      <c r="H72" s="10">
        <v>1</v>
      </c>
      <c r="I72" s="2">
        <v>0</v>
      </c>
      <c r="J72" s="2">
        <f t="shared" si="125"/>
        <v>5</v>
      </c>
      <c r="K72" s="5">
        <f t="shared" si="88"/>
        <v>11.309932474020215</v>
      </c>
      <c r="L72" s="31">
        <f t="shared" si="117"/>
        <v>5.0990195135927845</v>
      </c>
      <c r="M72" s="12">
        <v>1</v>
      </c>
      <c r="N72" s="8">
        <v>3</v>
      </c>
      <c r="O72" s="2">
        <f t="shared" si="89"/>
        <v>1</v>
      </c>
      <c r="P72" s="2">
        <f t="shared" si="90"/>
        <v>0</v>
      </c>
      <c r="Q72" s="2">
        <f t="shared" si="91"/>
        <v>5</v>
      </c>
      <c r="R72" s="5">
        <f t="shared" si="92"/>
        <v>11.309932474020215</v>
      </c>
      <c r="S72" s="11">
        <f t="shared" si="118"/>
        <v>5.0990195135927845</v>
      </c>
      <c r="T72" s="9">
        <v>0.85</v>
      </c>
      <c r="U72" s="8">
        <v>3</v>
      </c>
      <c r="V72" s="2">
        <f t="shared" si="93"/>
        <v>1.1333333333333333</v>
      </c>
      <c r="W72" s="2">
        <f t="shared" si="94"/>
        <v>0</v>
      </c>
      <c r="X72" s="2">
        <f t="shared" si="95"/>
        <v>5.6666666666666661</v>
      </c>
      <c r="Y72" s="5">
        <f t="shared" si="96"/>
        <v>11.309932474020215</v>
      </c>
      <c r="Z72" s="31">
        <f t="shared" si="119"/>
        <v>5.7788887820718227</v>
      </c>
      <c r="AA72" s="12">
        <v>1.1538461538461537</v>
      </c>
      <c r="AB72" s="8">
        <v>3</v>
      </c>
      <c r="AC72" s="2">
        <f t="shared" si="97"/>
        <v>0.91836734693877553</v>
      </c>
      <c r="AD72" s="2">
        <f t="shared" si="98"/>
        <v>0</v>
      </c>
      <c r="AE72" s="2">
        <f t="shared" si="99"/>
        <v>4.591836734693878</v>
      </c>
      <c r="AF72" s="5">
        <f t="shared" si="100"/>
        <v>11.309932474020213</v>
      </c>
      <c r="AG72" s="11">
        <f t="shared" si="120"/>
        <v>4.6827730226872522</v>
      </c>
      <c r="AK72" s="14" t="s">
        <v>19</v>
      </c>
      <c r="AL72" s="10">
        <v>1</v>
      </c>
      <c r="AM72" s="2">
        <v>0</v>
      </c>
      <c r="AN72" s="2">
        <f t="shared" si="126"/>
        <v>5.3</v>
      </c>
      <c r="AO72" s="31">
        <f t="shared" si="101"/>
        <v>10.684912400002718</v>
      </c>
      <c r="AP72" s="31">
        <f t="shared" si="121"/>
        <v>5.3935146240647205</v>
      </c>
      <c r="AQ72" s="12">
        <v>1</v>
      </c>
      <c r="AR72" s="8">
        <v>3</v>
      </c>
      <c r="AS72" s="2">
        <f t="shared" si="102"/>
        <v>1</v>
      </c>
      <c r="AT72" s="2">
        <f t="shared" si="103"/>
        <v>0</v>
      </c>
      <c r="AU72" s="2">
        <f t="shared" si="104"/>
        <v>5.3</v>
      </c>
      <c r="AV72" s="5">
        <f t="shared" si="105"/>
        <v>10.684912400002718</v>
      </c>
      <c r="AW72" s="11">
        <f t="shared" si="122"/>
        <v>5.3935146240647205</v>
      </c>
      <c r="AX72" s="9">
        <v>0.85</v>
      </c>
      <c r="AY72" s="8">
        <v>3</v>
      </c>
      <c r="AZ72" s="2">
        <f t="shared" si="106"/>
        <v>1.1564625850340136</v>
      </c>
      <c r="BA72" s="2">
        <f t="shared" si="107"/>
        <v>0</v>
      </c>
      <c r="BB72" s="2">
        <f t="shared" si="108"/>
        <v>6.129251700680272</v>
      </c>
      <c r="BC72" s="5">
        <f t="shared" si="109"/>
        <v>10.684912400002716</v>
      </c>
      <c r="BD72" s="31">
        <f t="shared" si="123"/>
        <v>6.2373978645646426</v>
      </c>
      <c r="BE72" s="12">
        <v>1.1538461538461537</v>
      </c>
      <c r="BF72" s="8">
        <v>3</v>
      </c>
      <c r="BG72" s="2">
        <f t="shared" si="110"/>
        <v>0.90725806451612911</v>
      </c>
      <c r="BH72" s="2">
        <f t="shared" si="111"/>
        <v>0</v>
      </c>
      <c r="BI72" s="2">
        <f t="shared" si="112"/>
        <v>4.808467741935484</v>
      </c>
      <c r="BJ72" s="5">
        <f t="shared" si="113"/>
        <v>10.684912400002718</v>
      </c>
      <c r="BK72" s="11">
        <f t="shared" si="124"/>
        <v>4.893309638768395</v>
      </c>
      <c r="BM72">
        <f t="shared" si="114"/>
        <v>6.2502007401749715</v>
      </c>
      <c r="BQ72" s="40">
        <f t="shared" si="85"/>
        <v>2.9449511047193599</v>
      </c>
      <c r="BR72" s="44">
        <f t="shared" si="86"/>
        <v>4.5850908249281996</v>
      </c>
      <c r="BS72" s="42">
        <f t="shared" si="87"/>
        <v>2.1053661608114282</v>
      </c>
      <c r="BU72" s="57">
        <f t="shared" si="115"/>
        <v>1.6401397202088397</v>
      </c>
      <c r="BV72" s="58">
        <f t="shared" si="116"/>
        <v>-0.8395849439079317</v>
      </c>
    </row>
    <row r="73" spans="7:74" x14ac:dyDescent="0.25">
      <c r="G73" s="14" t="s">
        <v>20</v>
      </c>
      <c r="H73" s="10">
        <v>1</v>
      </c>
      <c r="I73" s="2">
        <v>0</v>
      </c>
      <c r="J73" s="2">
        <f t="shared" si="125"/>
        <v>6</v>
      </c>
      <c r="K73" s="5">
        <f t="shared" si="88"/>
        <v>9.4623222080256166</v>
      </c>
      <c r="L73" s="31">
        <f t="shared" si="117"/>
        <v>6.0827625302982193</v>
      </c>
      <c r="M73" s="12">
        <v>1</v>
      </c>
      <c r="N73" s="8">
        <v>3</v>
      </c>
      <c r="O73" s="2">
        <f t="shared" si="89"/>
        <v>1</v>
      </c>
      <c r="P73" s="2">
        <f t="shared" si="90"/>
        <v>0</v>
      </c>
      <c r="Q73" s="2">
        <f t="shared" si="91"/>
        <v>6</v>
      </c>
      <c r="R73" s="5">
        <f t="shared" si="92"/>
        <v>9.4623222080256166</v>
      </c>
      <c r="S73" s="11">
        <f t="shared" si="118"/>
        <v>6.0827625302982193</v>
      </c>
      <c r="T73" s="9">
        <v>0.85</v>
      </c>
      <c r="U73" s="8">
        <v>3</v>
      </c>
      <c r="V73" s="2">
        <f t="shared" si="93"/>
        <v>1.2142857142857144</v>
      </c>
      <c r="W73" s="2">
        <f t="shared" si="94"/>
        <v>0</v>
      </c>
      <c r="X73" s="2">
        <f t="shared" si="95"/>
        <v>7.2857142857142865</v>
      </c>
      <c r="Y73" s="5">
        <f t="shared" si="96"/>
        <v>9.4623222080256166</v>
      </c>
      <c r="Z73" s="31">
        <f t="shared" si="119"/>
        <v>7.386211643933553</v>
      </c>
      <c r="AA73" s="12">
        <v>1.1538461538461537</v>
      </c>
      <c r="AB73" s="8">
        <v>3</v>
      </c>
      <c r="AC73" s="2">
        <f t="shared" si="97"/>
        <v>0.88235294117647067</v>
      </c>
      <c r="AD73" s="2">
        <f t="shared" si="98"/>
        <v>0</v>
      </c>
      <c r="AE73" s="2">
        <f t="shared" si="99"/>
        <v>5.2941176470588243</v>
      </c>
      <c r="AF73" s="5">
        <f t="shared" si="100"/>
        <v>9.4623222080256166</v>
      </c>
      <c r="AG73" s="11">
        <f t="shared" si="120"/>
        <v>5.3671434090866654</v>
      </c>
      <c r="AK73" s="14" t="s">
        <v>20</v>
      </c>
      <c r="AL73" s="10">
        <v>1</v>
      </c>
      <c r="AM73" s="2">
        <v>0</v>
      </c>
      <c r="AN73" s="2">
        <f t="shared" si="126"/>
        <v>6.3</v>
      </c>
      <c r="AO73" s="31">
        <f t="shared" si="101"/>
        <v>9.0193224313816831</v>
      </c>
      <c r="AP73" s="31">
        <f t="shared" si="121"/>
        <v>6.3788713735268248</v>
      </c>
      <c r="AQ73" s="12">
        <v>1</v>
      </c>
      <c r="AR73" s="8">
        <v>3</v>
      </c>
      <c r="AS73" s="2">
        <f t="shared" si="102"/>
        <v>1</v>
      </c>
      <c r="AT73" s="2">
        <f t="shared" si="103"/>
        <v>0</v>
      </c>
      <c r="AU73" s="2">
        <f t="shared" si="104"/>
        <v>6.3</v>
      </c>
      <c r="AV73" s="5">
        <f t="shared" si="105"/>
        <v>9.0193224313816831</v>
      </c>
      <c r="AW73" s="11">
        <f t="shared" si="122"/>
        <v>6.3788713735268248</v>
      </c>
      <c r="AX73" s="9">
        <v>0.85</v>
      </c>
      <c r="AY73" s="8">
        <v>3</v>
      </c>
      <c r="AZ73" s="2">
        <f t="shared" si="106"/>
        <v>1.2408759124087592</v>
      </c>
      <c r="BA73" s="2">
        <f t="shared" si="107"/>
        <v>0</v>
      </c>
      <c r="BB73" s="2">
        <f t="shared" si="108"/>
        <v>7.8175182481751824</v>
      </c>
      <c r="BC73" s="5">
        <f t="shared" si="109"/>
        <v>9.0193224313816849</v>
      </c>
      <c r="BD73" s="31">
        <f t="shared" si="123"/>
        <v>7.9153878357632133</v>
      </c>
      <c r="BE73" s="12">
        <v>1.1538461538461537</v>
      </c>
      <c r="BF73" s="8">
        <v>3</v>
      </c>
      <c r="BG73" s="2">
        <f t="shared" si="110"/>
        <v>0.87209302325581406</v>
      </c>
      <c r="BH73" s="2">
        <f t="shared" si="111"/>
        <v>0</v>
      </c>
      <c r="BI73" s="2">
        <f t="shared" si="112"/>
        <v>5.4941860465116283</v>
      </c>
      <c r="BJ73" s="5">
        <f t="shared" si="113"/>
        <v>9.0193224313816849</v>
      </c>
      <c r="BK73" s="11">
        <f t="shared" si="124"/>
        <v>5.5629692210989754</v>
      </c>
      <c r="BM73">
        <f t="shared" si="114"/>
        <v>4.4299977664393353</v>
      </c>
      <c r="BQ73" s="40">
        <f t="shared" si="85"/>
        <v>2.9610884322860542</v>
      </c>
      <c r="BR73" s="44">
        <f t="shared" si="86"/>
        <v>5.2917619182966025</v>
      </c>
      <c r="BS73" s="42">
        <f t="shared" si="87"/>
        <v>1.9582581201230997</v>
      </c>
      <c r="BU73" s="57">
        <f t="shared" si="115"/>
        <v>2.3306734860105482</v>
      </c>
      <c r="BV73" s="58">
        <f t="shared" si="116"/>
        <v>-1.0028303121629545</v>
      </c>
    </row>
    <row r="74" spans="7:74" x14ac:dyDescent="0.25">
      <c r="G74" s="14" t="s">
        <v>21</v>
      </c>
      <c r="H74" s="10">
        <v>1</v>
      </c>
      <c r="I74" s="2">
        <v>0</v>
      </c>
      <c r="J74" s="2">
        <f t="shared" si="125"/>
        <v>7</v>
      </c>
      <c r="K74" s="5">
        <f t="shared" si="88"/>
        <v>8.1301023541559783</v>
      </c>
      <c r="L74" s="31">
        <f t="shared" si="117"/>
        <v>7.0710678118654755</v>
      </c>
      <c r="M74" s="12">
        <v>1</v>
      </c>
      <c r="N74" s="8">
        <v>3</v>
      </c>
      <c r="O74" s="2">
        <f t="shared" si="89"/>
        <v>1</v>
      </c>
      <c r="P74" s="2">
        <f t="shared" si="90"/>
        <v>0</v>
      </c>
      <c r="Q74" s="2">
        <f t="shared" si="91"/>
        <v>7</v>
      </c>
      <c r="R74" s="5">
        <f t="shared" si="92"/>
        <v>8.1301023541559783</v>
      </c>
      <c r="S74" s="11">
        <f t="shared" si="118"/>
        <v>7.0710678118654755</v>
      </c>
      <c r="T74" s="9">
        <v>0.85</v>
      </c>
      <c r="U74" s="8">
        <v>3</v>
      </c>
      <c r="V74" s="2">
        <f t="shared" si="93"/>
        <v>1.3076923076923077</v>
      </c>
      <c r="W74" s="2">
        <f t="shared" si="94"/>
        <v>0</v>
      </c>
      <c r="X74" s="2">
        <f t="shared" si="95"/>
        <v>9.1538461538461533</v>
      </c>
      <c r="Y74" s="5">
        <f t="shared" si="96"/>
        <v>8.13010235415598</v>
      </c>
      <c r="Z74" s="31">
        <f t="shared" si="119"/>
        <v>9.2467809847471596</v>
      </c>
      <c r="AA74" s="12">
        <v>1.1538461538461537</v>
      </c>
      <c r="AB74" s="8">
        <v>3</v>
      </c>
      <c r="AC74" s="2">
        <f t="shared" si="97"/>
        <v>0.84905660377358494</v>
      </c>
      <c r="AD74" s="2">
        <f t="shared" si="98"/>
        <v>0</v>
      </c>
      <c r="AE74" s="2">
        <f t="shared" si="99"/>
        <v>5.9433962264150946</v>
      </c>
      <c r="AF74" s="5">
        <f t="shared" si="100"/>
        <v>8.1301023541559783</v>
      </c>
      <c r="AG74" s="11">
        <f t="shared" si="120"/>
        <v>6.0037368213952149</v>
      </c>
      <c r="AK74" s="14" t="s">
        <v>21</v>
      </c>
      <c r="AL74" s="10">
        <v>1</v>
      </c>
      <c r="AM74" s="2">
        <v>0</v>
      </c>
      <c r="AN74" s="2">
        <f t="shared" si="126"/>
        <v>7.3</v>
      </c>
      <c r="AO74" s="31">
        <f t="shared" si="101"/>
        <v>7.8001878841816987</v>
      </c>
      <c r="AP74" s="31">
        <f t="shared" si="121"/>
        <v>7.3681748079154579</v>
      </c>
      <c r="AQ74" s="12">
        <v>1</v>
      </c>
      <c r="AR74" s="8">
        <v>3</v>
      </c>
      <c r="AS74" s="2">
        <f t="shared" si="102"/>
        <v>1</v>
      </c>
      <c r="AT74" s="2">
        <f t="shared" si="103"/>
        <v>0</v>
      </c>
      <c r="AU74" s="2">
        <f t="shared" si="104"/>
        <v>7.3</v>
      </c>
      <c r="AV74" s="5">
        <f t="shared" si="105"/>
        <v>7.8001878841816987</v>
      </c>
      <c r="AW74" s="11">
        <f t="shared" si="122"/>
        <v>7.3681748079154579</v>
      </c>
      <c r="AX74" s="9">
        <v>0.85</v>
      </c>
      <c r="AY74" s="8">
        <v>3</v>
      </c>
      <c r="AZ74" s="2">
        <f t="shared" si="106"/>
        <v>1.3385826771653544</v>
      </c>
      <c r="BA74" s="2">
        <f t="shared" si="107"/>
        <v>0</v>
      </c>
      <c r="BB74" s="2">
        <f t="shared" si="108"/>
        <v>9.771653543307087</v>
      </c>
      <c r="BC74" s="5">
        <f t="shared" si="109"/>
        <v>7.8001878841816987</v>
      </c>
      <c r="BD74" s="31">
        <f t="shared" si="123"/>
        <v>9.8629111602017954</v>
      </c>
      <c r="BE74" s="12">
        <v>1.1538461538461537</v>
      </c>
      <c r="BF74" s="8">
        <v>3</v>
      </c>
      <c r="BG74" s="2">
        <f t="shared" si="110"/>
        <v>0.83955223880597019</v>
      </c>
      <c r="BH74" s="2">
        <f t="shared" si="111"/>
        <v>0</v>
      </c>
      <c r="BI74" s="2">
        <f t="shared" si="112"/>
        <v>6.1287313432835822</v>
      </c>
      <c r="BJ74" s="5">
        <f t="shared" si="113"/>
        <v>7.8001878841816987</v>
      </c>
      <c r="BK74" s="11">
        <f t="shared" si="124"/>
        <v>6.1859676558991721</v>
      </c>
      <c r="BM74">
        <f t="shared" si="114"/>
        <v>3.2991446997427953</v>
      </c>
      <c r="BQ74" s="40">
        <f t="shared" si="85"/>
        <v>2.9710699604998236</v>
      </c>
      <c r="BR74" s="44">
        <f t="shared" si="86"/>
        <v>6.1613017545463578</v>
      </c>
      <c r="BS74" s="42">
        <f t="shared" si="87"/>
        <v>1.8223083450395716</v>
      </c>
      <c r="BU74" s="57">
        <f t="shared" si="115"/>
        <v>3.1902317940465341</v>
      </c>
      <c r="BV74" s="58">
        <f t="shared" si="116"/>
        <v>-1.148761615460252</v>
      </c>
    </row>
    <row r="75" spans="7:74" x14ac:dyDescent="0.25">
      <c r="G75" s="14" t="s">
        <v>22</v>
      </c>
      <c r="H75" s="10">
        <v>1</v>
      </c>
      <c r="I75" s="2">
        <v>0</v>
      </c>
      <c r="J75" s="2">
        <f t="shared" si="125"/>
        <v>8</v>
      </c>
      <c r="K75" s="5">
        <f t="shared" si="88"/>
        <v>7.1250163489017977</v>
      </c>
      <c r="L75" s="31">
        <f t="shared" si="117"/>
        <v>8.0622577482985491</v>
      </c>
      <c r="M75" s="12">
        <v>1</v>
      </c>
      <c r="N75" s="8">
        <v>3</v>
      </c>
      <c r="O75" s="2">
        <f t="shared" si="89"/>
        <v>1</v>
      </c>
      <c r="P75" s="2">
        <f t="shared" si="90"/>
        <v>0</v>
      </c>
      <c r="Q75" s="2">
        <f t="shared" si="91"/>
        <v>8</v>
      </c>
      <c r="R75" s="5">
        <f t="shared" si="92"/>
        <v>7.1250163489017977</v>
      </c>
      <c r="S75" s="11">
        <f t="shared" si="118"/>
        <v>8.0622577482985491</v>
      </c>
      <c r="T75" s="9">
        <v>0.85</v>
      </c>
      <c r="U75" s="8">
        <v>3</v>
      </c>
      <c r="V75" s="2">
        <f t="shared" si="93"/>
        <v>1.4166666666666667</v>
      </c>
      <c r="W75" s="2">
        <f t="shared" si="94"/>
        <v>0</v>
      </c>
      <c r="X75" s="2">
        <f t="shared" si="95"/>
        <v>11.333333333333334</v>
      </c>
      <c r="Y75" s="5">
        <f t="shared" si="96"/>
        <v>7.1250163489017977</v>
      </c>
      <c r="Z75" s="31">
        <f t="shared" si="119"/>
        <v>11.421531810089613</v>
      </c>
      <c r="AA75" s="12">
        <v>1.1538461538461537</v>
      </c>
      <c r="AB75" s="8">
        <v>3</v>
      </c>
      <c r="AC75" s="2">
        <f t="shared" si="97"/>
        <v>0.81818181818181823</v>
      </c>
      <c r="AD75" s="2">
        <f t="shared" si="98"/>
        <v>0</v>
      </c>
      <c r="AE75" s="2">
        <f t="shared" si="99"/>
        <v>6.5454545454545459</v>
      </c>
      <c r="AF75" s="5">
        <f t="shared" si="100"/>
        <v>7.1250163489017977</v>
      </c>
      <c r="AG75" s="11">
        <f t="shared" si="120"/>
        <v>6.5963927031533593</v>
      </c>
      <c r="AK75" s="14" t="s">
        <v>22</v>
      </c>
      <c r="AL75" s="10">
        <v>1</v>
      </c>
      <c r="AM75" s="2">
        <v>0</v>
      </c>
      <c r="AN75" s="2">
        <f t="shared" si="126"/>
        <v>8.3000000000000007</v>
      </c>
      <c r="AO75" s="31">
        <f t="shared" si="101"/>
        <v>6.8699923082142584</v>
      </c>
      <c r="AP75" s="31">
        <f t="shared" si="121"/>
        <v>8.360023923410747</v>
      </c>
      <c r="AQ75" s="12">
        <v>1</v>
      </c>
      <c r="AR75" s="8">
        <v>3</v>
      </c>
      <c r="AS75" s="2">
        <f t="shared" si="102"/>
        <v>1</v>
      </c>
      <c r="AT75" s="2">
        <f t="shared" si="103"/>
        <v>0</v>
      </c>
      <c r="AU75" s="2">
        <f t="shared" si="104"/>
        <v>8.3000000000000007</v>
      </c>
      <c r="AV75" s="5">
        <f t="shared" si="105"/>
        <v>6.8699923082142584</v>
      </c>
      <c r="AW75" s="11">
        <f t="shared" si="122"/>
        <v>8.360023923410747</v>
      </c>
      <c r="AX75" s="9">
        <v>0.85</v>
      </c>
      <c r="AY75" s="8">
        <v>3</v>
      </c>
      <c r="AZ75" s="2">
        <f t="shared" si="106"/>
        <v>1.4529914529914532</v>
      </c>
      <c r="BA75" s="2">
        <f t="shared" si="107"/>
        <v>0</v>
      </c>
      <c r="BB75" s="2">
        <f t="shared" si="108"/>
        <v>12.059829059829061</v>
      </c>
      <c r="BC75" s="5">
        <f t="shared" si="109"/>
        <v>6.8699923082142593</v>
      </c>
      <c r="BD75" s="31">
        <f t="shared" si="123"/>
        <v>12.147043307519889</v>
      </c>
      <c r="BE75" s="12">
        <v>1.1538461538461537</v>
      </c>
      <c r="BF75" s="8">
        <v>3</v>
      </c>
      <c r="BG75" s="2">
        <f t="shared" si="110"/>
        <v>0.80935251798561159</v>
      </c>
      <c r="BH75" s="2">
        <f t="shared" si="111"/>
        <v>0</v>
      </c>
      <c r="BI75" s="2">
        <f t="shared" si="112"/>
        <v>6.7176258992805771</v>
      </c>
      <c r="BJ75" s="5">
        <f t="shared" si="113"/>
        <v>6.8699923082142584</v>
      </c>
      <c r="BK75" s="11">
        <f t="shared" si="124"/>
        <v>6.7662064128324397</v>
      </c>
      <c r="BM75">
        <f t="shared" si="114"/>
        <v>2.5502404068753926</v>
      </c>
      <c r="BQ75" s="40">
        <f t="shared" si="85"/>
        <v>2.9776617511219783</v>
      </c>
      <c r="BR75" s="44">
        <f t="shared" si="86"/>
        <v>7.2551149743027565</v>
      </c>
      <c r="BS75" s="42">
        <f t="shared" si="87"/>
        <v>1.6981370967908038</v>
      </c>
      <c r="BU75" s="57">
        <f t="shared" si="115"/>
        <v>4.2774532231807783</v>
      </c>
      <c r="BV75" s="58">
        <f t="shared" si="116"/>
        <v>-1.2795246543311745</v>
      </c>
    </row>
    <row r="76" spans="7:74" x14ac:dyDescent="0.25">
      <c r="G76" s="14" t="s">
        <v>23</v>
      </c>
      <c r="H76" s="10">
        <v>1</v>
      </c>
      <c r="I76" s="2">
        <v>0</v>
      </c>
      <c r="J76" s="2">
        <f t="shared" si="125"/>
        <v>9</v>
      </c>
      <c r="K76" s="5">
        <f t="shared" si="88"/>
        <v>6.3401917459099089</v>
      </c>
      <c r="L76" s="31">
        <f t="shared" si="117"/>
        <v>9.0553851381374173</v>
      </c>
      <c r="M76" s="12">
        <v>1</v>
      </c>
      <c r="N76" s="8">
        <v>3</v>
      </c>
      <c r="O76" s="2">
        <f t="shared" si="89"/>
        <v>1</v>
      </c>
      <c r="P76" s="2">
        <f t="shared" si="90"/>
        <v>0</v>
      </c>
      <c r="Q76" s="2">
        <f t="shared" si="91"/>
        <v>9</v>
      </c>
      <c r="R76" s="5">
        <f t="shared" si="92"/>
        <v>6.3401917459099089</v>
      </c>
      <c r="S76" s="11">
        <f t="shared" si="118"/>
        <v>9.0553851381374173</v>
      </c>
      <c r="T76" s="9">
        <v>0.85</v>
      </c>
      <c r="U76" s="8">
        <v>3</v>
      </c>
      <c r="V76" s="2">
        <f t="shared" si="93"/>
        <v>1.5454545454545454</v>
      </c>
      <c r="W76" s="2">
        <f t="shared" si="94"/>
        <v>0</v>
      </c>
      <c r="X76" s="2">
        <f t="shared" si="95"/>
        <v>13.909090909090908</v>
      </c>
      <c r="Y76" s="5">
        <f t="shared" si="96"/>
        <v>6.3401917459099097</v>
      </c>
      <c r="Z76" s="31">
        <f t="shared" si="119"/>
        <v>13.994686122576006</v>
      </c>
      <c r="AA76" s="12">
        <v>1.1538461538461537</v>
      </c>
      <c r="AB76" s="8">
        <v>3</v>
      </c>
      <c r="AC76" s="2">
        <f t="shared" si="97"/>
        <v>0.78947368421052644</v>
      </c>
      <c r="AD76" s="2">
        <f t="shared" si="98"/>
        <v>0</v>
      </c>
      <c r="AE76" s="2">
        <f t="shared" si="99"/>
        <v>7.1052631578947381</v>
      </c>
      <c r="AF76" s="5">
        <f t="shared" si="100"/>
        <v>6.3401917459099089</v>
      </c>
      <c r="AG76" s="11">
        <f t="shared" si="120"/>
        <v>7.1489882669505933</v>
      </c>
      <c r="AK76" s="14" t="s">
        <v>23</v>
      </c>
      <c r="AL76" s="10">
        <v>1</v>
      </c>
      <c r="AM76" s="2">
        <v>0</v>
      </c>
      <c r="AN76" s="2">
        <f t="shared" si="126"/>
        <v>9.3000000000000007</v>
      </c>
      <c r="AO76" s="31">
        <f t="shared" si="101"/>
        <v>6.1372559492619869</v>
      </c>
      <c r="AP76" s="31">
        <f t="shared" si="121"/>
        <v>9.3536089291780851</v>
      </c>
      <c r="AQ76" s="12">
        <v>1</v>
      </c>
      <c r="AR76" s="8">
        <v>3</v>
      </c>
      <c r="AS76" s="2">
        <f t="shared" si="102"/>
        <v>1</v>
      </c>
      <c r="AT76" s="2">
        <f t="shared" si="103"/>
        <v>0</v>
      </c>
      <c r="AU76" s="2">
        <f t="shared" si="104"/>
        <v>9.3000000000000007</v>
      </c>
      <c r="AV76" s="5">
        <f t="shared" si="105"/>
        <v>6.1372559492619869</v>
      </c>
      <c r="AW76" s="11">
        <f t="shared" si="122"/>
        <v>9.3536089291780851</v>
      </c>
      <c r="AX76" s="9">
        <v>0.85</v>
      </c>
      <c r="AY76" s="8">
        <v>3</v>
      </c>
      <c r="AZ76" s="2">
        <f t="shared" si="106"/>
        <v>1.5887850467289721</v>
      </c>
      <c r="BA76" s="2">
        <f t="shared" si="107"/>
        <v>0</v>
      </c>
      <c r="BB76" s="2">
        <f t="shared" si="108"/>
        <v>14.775700934579442</v>
      </c>
      <c r="BC76" s="5">
        <f t="shared" si="109"/>
        <v>6.1372559492619869</v>
      </c>
      <c r="BD76" s="31">
        <f t="shared" si="123"/>
        <v>14.860873999628735</v>
      </c>
      <c r="BE76" s="12">
        <v>1.1538461538461537</v>
      </c>
      <c r="BF76" s="8">
        <v>3</v>
      </c>
      <c r="BG76" s="2">
        <f t="shared" si="110"/>
        <v>0.78125</v>
      </c>
      <c r="BH76" s="2">
        <f t="shared" si="111"/>
        <v>0</v>
      </c>
      <c r="BI76" s="2">
        <f t="shared" si="112"/>
        <v>7.2656250000000009</v>
      </c>
      <c r="BJ76" s="5">
        <f t="shared" si="113"/>
        <v>6.1372559492619869</v>
      </c>
      <c r="BK76" s="11">
        <f t="shared" si="124"/>
        <v>7.3075069759203801</v>
      </c>
      <c r="BM76">
        <f t="shared" si="114"/>
        <v>2.0293579664792194</v>
      </c>
      <c r="BQ76" s="40">
        <f t="shared" si="85"/>
        <v>2.9822379104066776</v>
      </c>
      <c r="BR76" s="44">
        <f t="shared" si="86"/>
        <v>8.6618787705272915</v>
      </c>
      <c r="BS76" s="42">
        <f t="shared" si="87"/>
        <v>1.5851870896978681</v>
      </c>
      <c r="BU76" s="57">
        <f t="shared" si="115"/>
        <v>5.6796408601206139</v>
      </c>
      <c r="BV76" s="58">
        <f t="shared" si="116"/>
        <v>-1.3970508207088095</v>
      </c>
    </row>
    <row r="77" spans="7:74" x14ac:dyDescent="0.25">
      <c r="G77" s="14" t="s">
        <v>24</v>
      </c>
      <c r="H77" s="10">
        <v>1</v>
      </c>
      <c r="I77" s="2">
        <v>0</v>
      </c>
      <c r="J77" s="2">
        <f t="shared" si="125"/>
        <v>10</v>
      </c>
      <c r="K77" s="5">
        <f t="shared" si="88"/>
        <v>5.710593137499643</v>
      </c>
      <c r="L77" s="31">
        <f t="shared" si="117"/>
        <v>10.04987562112089</v>
      </c>
      <c r="M77" s="12">
        <v>1</v>
      </c>
      <c r="N77" s="8">
        <v>3</v>
      </c>
      <c r="O77" s="2">
        <f t="shared" si="89"/>
        <v>1</v>
      </c>
      <c r="P77" s="2">
        <f t="shared" si="90"/>
        <v>0</v>
      </c>
      <c r="Q77" s="2">
        <f t="shared" si="91"/>
        <v>10</v>
      </c>
      <c r="R77" s="5">
        <f t="shared" si="92"/>
        <v>5.710593137499643</v>
      </c>
      <c r="S77" s="11">
        <f t="shared" si="118"/>
        <v>10.04987562112089</v>
      </c>
      <c r="T77" s="9">
        <v>0.85</v>
      </c>
      <c r="U77" s="8">
        <v>3</v>
      </c>
      <c r="V77" s="2">
        <f t="shared" si="93"/>
        <v>1.7000000000000002</v>
      </c>
      <c r="W77" s="2">
        <f t="shared" si="94"/>
        <v>0</v>
      </c>
      <c r="X77" s="2">
        <f t="shared" si="95"/>
        <v>17</v>
      </c>
      <c r="Y77" s="5">
        <f t="shared" si="96"/>
        <v>5.710593137499643</v>
      </c>
      <c r="Z77" s="31">
        <f t="shared" si="119"/>
        <v>17.084788555905511</v>
      </c>
      <c r="AA77" s="12">
        <v>1.1538461538461537</v>
      </c>
      <c r="AB77" s="8">
        <v>3</v>
      </c>
      <c r="AC77" s="2">
        <f t="shared" si="97"/>
        <v>0.76271186440677974</v>
      </c>
      <c r="AD77" s="2">
        <f t="shared" si="98"/>
        <v>0</v>
      </c>
      <c r="AE77" s="2">
        <f t="shared" si="99"/>
        <v>7.6271186440677976</v>
      </c>
      <c r="AF77" s="5">
        <f t="shared" si="100"/>
        <v>5.7105931374996421</v>
      </c>
      <c r="AG77" s="11">
        <f t="shared" si="120"/>
        <v>7.6651593720413578</v>
      </c>
      <c r="AK77" s="14" t="s">
        <v>24</v>
      </c>
      <c r="AL77" s="10">
        <v>1</v>
      </c>
      <c r="AM77" s="2">
        <v>0</v>
      </c>
      <c r="AN77" s="2">
        <f t="shared" si="126"/>
        <v>10.3</v>
      </c>
      <c r="AO77" s="31">
        <f t="shared" si="101"/>
        <v>5.5453173088620398</v>
      </c>
      <c r="AP77" s="31">
        <f t="shared" si="121"/>
        <v>10.348429832588131</v>
      </c>
      <c r="AQ77" s="12">
        <v>1</v>
      </c>
      <c r="AR77" s="8">
        <v>3</v>
      </c>
      <c r="AS77" s="2">
        <f t="shared" si="102"/>
        <v>1</v>
      </c>
      <c r="AT77" s="2">
        <f t="shared" si="103"/>
        <v>0</v>
      </c>
      <c r="AU77" s="2">
        <f t="shared" si="104"/>
        <v>10.3</v>
      </c>
      <c r="AV77" s="5">
        <f t="shared" si="105"/>
        <v>5.5453173088620398</v>
      </c>
      <c r="AW77" s="11">
        <f t="shared" si="122"/>
        <v>10.348429832588131</v>
      </c>
      <c r="AX77" s="9">
        <v>0.85</v>
      </c>
      <c r="AY77" s="8">
        <v>3</v>
      </c>
      <c r="AZ77" s="2">
        <f t="shared" si="106"/>
        <v>1.7525773195876293</v>
      </c>
      <c r="BA77" s="2">
        <f t="shared" si="107"/>
        <v>0</v>
      </c>
      <c r="BB77" s="2">
        <f t="shared" si="108"/>
        <v>18.051546391752584</v>
      </c>
      <c r="BC77" s="5">
        <f t="shared" si="109"/>
        <v>5.5453173088620389</v>
      </c>
      <c r="BD77" s="31">
        <f t="shared" si="123"/>
        <v>18.136423417937969</v>
      </c>
      <c r="BE77" s="12">
        <v>1.1538461538461537</v>
      </c>
      <c r="BF77" s="8">
        <v>3</v>
      </c>
      <c r="BG77" s="2">
        <f t="shared" si="110"/>
        <v>0.75503355704697994</v>
      </c>
      <c r="BH77" s="2">
        <f t="shared" si="111"/>
        <v>0</v>
      </c>
      <c r="BI77" s="2">
        <f t="shared" si="112"/>
        <v>7.7768456375838939</v>
      </c>
      <c r="BJ77" s="5">
        <f t="shared" si="113"/>
        <v>5.5453173088620398</v>
      </c>
      <c r="BK77" s="11">
        <f t="shared" si="124"/>
        <v>7.8134117863501</v>
      </c>
      <c r="BM77">
        <f t="shared" si="114"/>
        <v>1.6527582863760326</v>
      </c>
      <c r="BQ77" s="40">
        <f t="shared" si="85"/>
        <v>2.9855421146724126</v>
      </c>
      <c r="BR77" s="44">
        <f t="shared" si="86"/>
        <v>10.516348620324578</v>
      </c>
      <c r="BS77" s="42">
        <f t="shared" si="87"/>
        <v>1.4825241430874225</v>
      </c>
      <c r="BU77" s="57">
        <f t="shared" si="115"/>
        <v>7.5308065056521656</v>
      </c>
      <c r="BV77" s="58">
        <f t="shared" si="116"/>
        <v>-1.5030179715849901</v>
      </c>
    </row>
    <row r="78" spans="7:74" x14ac:dyDescent="0.25">
      <c r="G78" s="14" t="s">
        <v>25</v>
      </c>
      <c r="H78" s="10">
        <v>1</v>
      </c>
      <c r="I78" s="2">
        <v>0</v>
      </c>
      <c r="J78" s="2">
        <f t="shared" si="125"/>
        <v>11</v>
      </c>
      <c r="K78" s="5">
        <f t="shared" si="88"/>
        <v>5.1944289077348058</v>
      </c>
      <c r="L78" s="31">
        <f t="shared" si="117"/>
        <v>11.045361017187261</v>
      </c>
      <c r="M78" s="12">
        <v>1</v>
      </c>
      <c r="N78" s="8">
        <v>3</v>
      </c>
      <c r="O78" s="2">
        <f t="shared" si="89"/>
        <v>1</v>
      </c>
      <c r="P78" s="2">
        <f t="shared" si="90"/>
        <v>0</v>
      </c>
      <c r="Q78" s="2">
        <f t="shared" si="91"/>
        <v>11</v>
      </c>
      <c r="R78" s="5">
        <f t="shared" si="92"/>
        <v>5.1944289077348058</v>
      </c>
      <c r="S78" s="11">
        <f t="shared" si="118"/>
        <v>11.045361017187261</v>
      </c>
      <c r="T78" s="9">
        <v>0.85</v>
      </c>
      <c r="U78" s="8">
        <v>3</v>
      </c>
      <c r="V78" s="2">
        <f t="shared" si="93"/>
        <v>1.8888888888888893</v>
      </c>
      <c r="W78" s="2">
        <f t="shared" si="94"/>
        <v>0</v>
      </c>
      <c r="X78" s="2">
        <f t="shared" si="95"/>
        <v>20.777777777777782</v>
      </c>
      <c r="Y78" s="5">
        <f t="shared" si="96"/>
        <v>5.1944289077348058</v>
      </c>
      <c r="Z78" s="31">
        <f t="shared" si="119"/>
        <v>20.863459699131496</v>
      </c>
      <c r="AA78" s="12">
        <v>1.1538461538461537</v>
      </c>
      <c r="AB78" s="8">
        <v>3</v>
      </c>
      <c r="AC78" s="2">
        <f t="shared" si="97"/>
        <v>0.73770491803278693</v>
      </c>
      <c r="AD78" s="2">
        <f t="shared" si="98"/>
        <v>0</v>
      </c>
      <c r="AE78" s="2">
        <f t="shared" si="99"/>
        <v>8.1147540983606561</v>
      </c>
      <c r="AF78" s="5">
        <f t="shared" si="100"/>
        <v>5.1944289077348058</v>
      </c>
      <c r="AG78" s="11">
        <f t="shared" si="120"/>
        <v>8.1482171438266686</v>
      </c>
      <c r="AK78" s="14" t="s">
        <v>25</v>
      </c>
      <c r="AL78" s="10">
        <v>1</v>
      </c>
      <c r="AM78" s="2">
        <v>0</v>
      </c>
      <c r="AN78" s="2">
        <f t="shared" si="126"/>
        <v>11.3</v>
      </c>
      <c r="AO78" s="31">
        <f t="shared" si="101"/>
        <v>5.057248532559135</v>
      </c>
      <c r="AP78" s="31">
        <f t="shared" si="121"/>
        <v>11.344161493913951</v>
      </c>
      <c r="AQ78" s="12">
        <v>1</v>
      </c>
      <c r="AR78" s="8">
        <v>3</v>
      </c>
      <c r="AS78" s="2">
        <f t="shared" si="102"/>
        <v>1</v>
      </c>
      <c r="AT78" s="2">
        <f t="shared" si="103"/>
        <v>0</v>
      </c>
      <c r="AU78" s="2">
        <f t="shared" si="104"/>
        <v>11.3</v>
      </c>
      <c r="AV78" s="5">
        <f t="shared" si="105"/>
        <v>5.057248532559135</v>
      </c>
      <c r="AW78" s="11">
        <f t="shared" si="122"/>
        <v>11.344161493913951</v>
      </c>
      <c r="AX78" s="9">
        <v>0.85</v>
      </c>
      <c r="AY78" s="8">
        <v>3</v>
      </c>
      <c r="AZ78" s="2">
        <f t="shared" si="106"/>
        <v>1.9540229885057474</v>
      </c>
      <c r="BA78" s="2">
        <f t="shared" si="107"/>
        <v>0</v>
      </c>
      <c r="BB78" s="2">
        <f t="shared" si="108"/>
        <v>22.080459770114945</v>
      </c>
      <c r="BC78" s="5">
        <f t="shared" si="109"/>
        <v>5.057248532559135</v>
      </c>
      <c r="BD78" s="31">
        <f t="shared" si="123"/>
        <v>22.166752344429561</v>
      </c>
      <c r="BE78" s="12">
        <v>1.1538461538461537</v>
      </c>
      <c r="BF78" s="8">
        <v>3</v>
      </c>
      <c r="BG78" s="2">
        <f t="shared" si="110"/>
        <v>0.73051948051948057</v>
      </c>
      <c r="BH78" s="2">
        <f t="shared" si="111"/>
        <v>0</v>
      </c>
      <c r="BI78" s="2">
        <f t="shared" si="112"/>
        <v>8.254870129870131</v>
      </c>
      <c r="BJ78" s="5">
        <f t="shared" si="113"/>
        <v>5.057248532559135</v>
      </c>
      <c r="BK78" s="11">
        <f t="shared" si="124"/>
        <v>8.2871309614631148</v>
      </c>
      <c r="BM78">
        <f t="shared" si="114"/>
        <v>1.3718037517567083</v>
      </c>
      <c r="BQ78" s="40">
        <f t="shared" si="85"/>
        <v>2.9880047672669008</v>
      </c>
      <c r="BR78" s="44">
        <f t="shared" si="86"/>
        <v>13.032926452980647</v>
      </c>
      <c r="BS78" s="42">
        <f t="shared" si="87"/>
        <v>1.3891381763644617</v>
      </c>
      <c r="BU78" s="57">
        <f t="shared" si="115"/>
        <v>10.044921685713746</v>
      </c>
      <c r="BV78" s="58">
        <f t="shared" si="116"/>
        <v>-1.5988665909024391</v>
      </c>
    </row>
    <row r="79" spans="7:74" x14ac:dyDescent="0.25">
      <c r="G79" s="14" t="s">
        <v>26</v>
      </c>
      <c r="H79" s="10">
        <v>1</v>
      </c>
      <c r="I79" s="2">
        <v>0</v>
      </c>
      <c r="J79" s="2">
        <f t="shared" si="125"/>
        <v>12</v>
      </c>
      <c r="K79" s="5">
        <f t="shared" si="88"/>
        <v>4.7636416907261774</v>
      </c>
      <c r="L79" s="31">
        <f t="shared" si="117"/>
        <v>12.041594578792296</v>
      </c>
      <c r="M79" s="12">
        <v>1</v>
      </c>
      <c r="N79" s="8">
        <v>3</v>
      </c>
      <c r="O79" s="2">
        <f t="shared" si="89"/>
        <v>1</v>
      </c>
      <c r="P79" s="2">
        <f t="shared" si="90"/>
        <v>0</v>
      </c>
      <c r="Q79" s="2">
        <f t="shared" si="91"/>
        <v>12</v>
      </c>
      <c r="R79" s="5">
        <f t="shared" si="92"/>
        <v>4.7636416907261774</v>
      </c>
      <c r="S79" s="11">
        <f t="shared" si="118"/>
        <v>12.041594578792296</v>
      </c>
      <c r="T79" s="9">
        <v>0.85</v>
      </c>
      <c r="U79" s="8">
        <v>3</v>
      </c>
      <c r="V79" s="2">
        <f t="shared" si="93"/>
        <v>2.1250000000000004</v>
      </c>
      <c r="W79" s="2">
        <f t="shared" si="94"/>
        <v>0</v>
      </c>
      <c r="X79" s="2">
        <f t="shared" si="95"/>
        <v>25.500000000000007</v>
      </c>
      <c r="Y79" s="5">
        <f t="shared" si="96"/>
        <v>4.7636416907261774</v>
      </c>
      <c r="Z79" s="31">
        <f t="shared" si="119"/>
        <v>25.588388479933634</v>
      </c>
      <c r="AA79" s="12">
        <v>1.1538461538461537</v>
      </c>
      <c r="AB79" s="8">
        <v>3</v>
      </c>
      <c r="AC79" s="2">
        <f t="shared" si="97"/>
        <v>0.71428571428571441</v>
      </c>
      <c r="AD79" s="2">
        <f t="shared" si="98"/>
        <v>0</v>
      </c>
      <c r="AE79" s="2">
        <f t="shared" si="99"/>
        <v>8.571428571428573</v>
      </c>
      <c r="AF79" s="5">
        <f t="shared" si="100"/>
        <v>4.7636416907261774</v>
      </c>
      <c r="AG79" s="11">
        <f t="shared" si="120"/>
        <v>8.6011389848516409</v>
      </c>
      <c r="AK79" s="14" t="s">
        <v>26</v>
      </c>
      <c r="AL79" s="10">
        <v>1</v>
      </c>
      <c r="AM79" s="2">
        <v>0</v>
      </c>
      <c r="AN79" s="2">
        <f t="shared" si="126"/>
        <v>12.3</v>
      </c>
      <c r="AO79" s="31">
        <f t="shared" si="101"/>
        <v>4.6479706913870338</v>
      </c>
      <c r="AP79" s="31">
        <f t="shared" si="121"/>
        <v>12.340583454602138</v>
      </c>
      <c r="AQ79" s="12">
        <v>1</v>
      </c>
      <c r="AR79" s="8">
        <v>3</v>
      </c>
      <c r="AS79" s="2">
        <f t="shared" si="102"/>
        <v>1</v>
      </c>
      <c r="AT79" s="2">
        <f t="shared" si="103"/>
        <v>0</v>
      </c>
      <c r="AU79" s="2">
        <f t="shared" si="104"/>
        <v>12.3</v>
      </c>
      <c r="AV79" s="5">
        <f t="shared" si="105"/>
        <v>4.6479706913870338</v>
      </c>
      <c r="AW79" s="11">
        <f t="shared" si="122"/>
        <v>12.340583454602138</v>
      </c>
      <c r="AX79" s="9">
        <v>0.85</v>
      </c>
      <c r="AY79" s="8">
        <v>3</v>
      </c>
      <c r="AZ79" s="2">
        <f t="shared" si="106"/>
        <v>2.2077922077922083</v>
      </c>
      <c r="BA79" s="2">
        <f t="shared" si="107"/>
        <v>0</v>
      </c>
      <c r="BB79" s="2">
        <f t="shared" si="108"/>
        <v>27.155844155844164</v>
      </c>
      <c r="BC79" s="5">
        <f t="shared" si="109"/>
        <v>4.6479706913870338</v>
      </c>
      <c r="BD79" s="31">
        <f t="shared" si="123"/>
        <v>27.245443990680048</v>
      </c>
      <c r="BE79" s="12">
        <v>1.1538461538461537</v>
      </c>
      <c r="BF79" s="8">
        <v>3</v>
      </c>
      <c r="BG79" s="2">
        <f t="shared" si="110"/>
        <v>0.70754716981132093</v>
      </c>
      <c r="BH79" s="2">
        <f t="shared" si="111"/>
        <v>0</v>
      </c>
      <c r="BI79" s="2">
        <f t="shared" si="112"/>
        <v>8.7028301886792487</v>
      </c>
      <c r="BJ79" s="5">
        <f t="shared" si="113"/>
        <v>4.6479706913870329</v>
      </c>
      <c r="BK79" s="11">
        <f t="shared" si="124"/>
        <v>8.7315448971241558</v>
      </c>
      <c r="BM79">
        <f t="shared" si="114"/>
        <v>1.156709993391436</v>
      </c>
      <c r="BQ79" s="40">
        <f t="shared" si="85"/>
        <v>2.9898887580984201</v>
      </c>
      <c r="BR79" s="44">
        <f t="shared" si="86"/>
        <v>16.570555107464138</v>
      </c>
      <c r="BS79" s="42">
        <f t="shared" si="87"/>
        <v>1.3040591227251497</v>
      </c>
      <c r="BU79" s="57">
        <f t="shared" si="115"/>
        <v>13.580666349365718</v>
      </c>
      <c r="BV79" s="58">
        <f t="shared" si="116"/>
        <v>-1.6858296353732705</v>
      </c>
    </row>
    <row r="80" spans="7:74" x14ac:dyDescent="0.25">
      <c r="G80" s="14" t="s">
        <v>27</v>
      </c>
      <c r="H80" s="10">
        <v>1</v>
      </c>
      <c r="I80" s="2">
        <v>0</v>
      </c>
      <c r="J80" s="2">
        <f t="shared" si="125"/>
        <v>13</v>
      </c>
      <c r="K80" s="5">
        <f t="shared" si="88"/>
        <v>4.3987053549955322</v>
      </c>
      <c r="L80" s="31">
        <f t="shared" si="117"/>
        <v>13.038404810405298</v>
      </c>
      <c r="M80" s="12">
        <v>1</v>
      </c>
      <c r="N80" s="8">
        <v>3</v>
      </c>
      <c r="O80" s="2">
        <f t="shared" si="89"/>
        <v>1</v>
      </c>
      <c r="P80" s="2">
        <f t="shared" si="90"/>
        <v>0</v>
      </c>
      <c r="Q80" s="2">
        <f t="shared" si="91"/>
        <v>13</v>
      </c>
      <c r="R80" s="5">
        <f t="shared" si="92"/>
        <v>4.3987053549955322</v>
      </c>
      <c r="S80" s="11">
        <f t="shared" si="118"/>
        <v>13.038404810405298</v>
      </c>
      <c r="T80" s="9">
        <v>0.85</v>
      </c>
      <c r="U80" s="8">
        <v>3</v>
      </c>
      <c r="V80" s="2">
        <f t="shared" si="93"/>
        <v>2.4285714285714288</v>
      </c>
      <c r="W80" s="2">
        <f t="shared" si="94"/>
        <v>0</v>
      </c>
      <c r="X80" s="2">
        <f t="shared" si="95"/>
        <v>31.571428571428577</v>
      </c>
      <c r="Y80" s="5">
        <f t="shared" si="96"/>
        <v>4.3987053549955313</v>
      </c>
      <c r="Z80" s="31">
        <f t="shared" si="119"/>
        <v>31.664697396698585</v>
      </c>
      <c r="AA80" s="12">
        <v>1.1538461538461537</v>
      </c>
      <c r="AB80" s="8">
        <v>3</v>
      </c>
      <c r="AC80" s="2">
        <f t="shared" si="97"/>
        <v>0.69230769230769251</v>
      </c>
      <c r="AD80" s="2">
        <f t="shared" si="98"/>
        <v>0</v>
      </c>
      <c r="AE80" s="2">
        <f t="shared" si="99"/>
        <v>9.0000000000000036</v>
      </c>
      <c r="AF80" s="5">
        <f t="shared" si="100"/>
        <v>4.3987053549955313</v>
      </c>
      <c r="AG80" s="11">
        <f t="shared" si="120"/>
        <v>9.0265879456652094</v>
      </c>
      <c r="AK80" s="14" t="s">
        <v>27</v>
      </c>
      <c r="AL80" s="10">
        <v>1</v>
      </c>
      <c r="AM80" s="2">
        <v>0</v>
      </c>
      <c r="AN80" s="2">
        <f t="shared" si="126"/>
        <v>13.3</v>
      </c>
      <c r="AO80" s="31">
        <f t="shared" si="101"/>
        <v>4.299862820192069</v>
      </c>
      <c r="AP80" s="31">
        <f t="shared" si="121"/>
        <v>13.337541002748596</v>
      </c>
      <c r="AQ80" s="12">
        <v>1</v>
      </c>
      <c r="AR80" s="8">
        <v>3</v>
      </c>
      <c r="AS80" s="2">
        <f t="shared" si="102"/>
        <v>1</v>
      </c>
      <c r="AT80" s="2">
        <f t="shared" si="103"/>
        <v>0</v>
      </c>
      <c r="AU80" s="2">
        <f t="shared" si="104"/>
        <v>13.3</v>
      </c>
      <c r="AV80" s="5">
        <f t="shared" si="105"/>
        <v>4.299862820192069</v>
      </c>
      <c r="AW80" s="11">
        <f t="shared" si="122"/>
        <v>13.337541002748596</v>
      </c>
      <c r="AX80" s="9">
        <v>0.85</v>
      </c>
      <c r="AY80" s="8">
        <v>3</v>
      </c>
      <c r="AZ80" s="2">
        <f t="shared" si="106"/>
        <v>2.5373134328358216</v>
      </c>
      <c r="BA80" s="2">
        <f t="shared" si="107"/>
        <v>0</v>
      </c>
      <c r="BB80" s="2">
        <f t="shared" si="108"/>
        <v>33.746268656716431</v>
      </c>
      <c r="BC80" s="5">
        <f t="shared" si="109"/>
        <v>4.299862820192069</v>
      </c>
      <c r="BD80" s="31">
        <f t="shared" si="123"/>
        <v>33.841521947272568</v>
      </c>
      <c r="BE80" s="12">
        <v>1.1538461538461537</v>
      </c>
      <c r="BF80" s="8">
        <v>3</v>
      </c>
      <c r="BG80" s="2">
        <f t="shared" si="110"/>
        <v>0.68597560975609762</v>
      </c>
      <c r="BH80" s="2">
        <f t="shared" si="111"/>
        <v>0</v>
      </c>
      <c r="BI80" s="2">
        <f t="shared" si="112"/>
        <v>9.1234756097560989</v>
      </c>
      <c r="BJ80" s="5">
        <f t="shared" si="113"/>
        <v>4.299862820192069</v>
      </c>
      <c r="BK80" s="11">
        <f t="shared" si="124"/>
        <v>9.1492278220074219</v>
      </c>
      <c r="BM80">
        <f t="shared" si="114"/>
        <v>0.98842534803463167</v>
      </c>
      <c r="BQ80" s="40">
        <f t="shared" si="85"/>
        <v>2.9913619234329758</v>
      </c>
      <c r="BR80" s="44">
        <f t="shared" si="86"/>
        <v>21.768245505739827</v>
      </c>
      <c r="BS80" s="42">
        <f t="shared" si="87"/>
        <v>1.2263987634221252</v>
      </c>
      <c r="BU80" s="57">
        <f t="shared" si="115"/>
        <v>18.776883582306851</v>
      </c>
      <c r="BV80" s="58">
        <f t="shared" si="116"/>
        <v>-1.7649631600108506</v>
      </c>
    </row>
    <row r="81" spans="7:74" x14ac:dyDescent="0.25">
      <c r="G81" s="14" t="s">
        <v>28</v>
      </c>
      <c r="H81" s="10">
        <v>1</v>
      </c>
      <c r="I81" s="2">
        <v>0</v>
      </c>
      <c r="J81" s="2">
        <f t="shared" si="125"/>
        <v>14</v>
      </c>
      <c r="K81" s="5">
        <f t="shared" si="88"/>
        <v>4.0856167799748766</v>
      </c>
      <c r="L81" s="31">
        <f t="shared" si="117"/>
        <v>14.035668847618199</v>
      </c>
      <c r="M81" s="12">
        <v>1</v>
      </c>
      <c r="N81" s="8">
        <v>3</v>
      </c>
      <c r="O81" s="2">
        <f t="shared" si="89"/>
        <v>1</v>
      </c>
      <c r="P81" s="2">
        <f t="shared" si="90"/>
        <v>0</v>
      </c>
      <c r="Q81" s="2">
        <f t="shared" si="91"/>
        <v>14</v>
      </c>
      <c r="R81" s="5">
        <f t="shared" si="92"/>
        <v>4.0856167799748766</v>
      </c>
      <c r="S81" s="11">
        <f t="shared" si="118"/>
        <v>14.035668847618199</v>
      </c>
      <c r="T81" s="9">
        <v>0.85</v>
      </c>
      <c r="U81" s="8">
        <v>3</v>
      </c>
      <c r="V81" s="2">
        <f t="shared" si="93"/>
        <v>2.8333333333333348</v>
      </c>
      <c r="W81" s="2">
        <f t="shared" si="94"/>
        <v>0</v>
      </c>
      <c r="X81" s="2">
        <f t="shared" si="95"/>
        <v>39.666666666666686</v>
      </c>
      <c r="Y81" s="5">
        <f t="shared" si="96"/>
        <v>4.0856167799748775</v>
      </c>
      <c r="Z81" s="31">
        <f t="shared" si="119"/>
        <v>39.767728401584918</v>
      </c>
      <c r="AA81" s="12">
        <v>1.1538461538461537</v>
      </c>
      <c r="AB81" s="8">
        <v>3</v>
      </c>
      <c r="AC81" s="2">
        <f t="shared" si="97"/>
        <v>0.67164179104477628</v>
      </c>
      <c r="AD81" s="2">
        <f t="shared" si="98"/>
        <v>0</v>
      </c>
      <c r="AE81" s="2">
        <f t="shared" si="99"/>
        <v>9.4029850746268675</v>
      </c>
      <c r="AF81" s="5">
        <f t="shared" si="100"/>
        <v>4.0856167799748775</v>
      </c>
      <c r="AG81" s="11">
        <f t="shared" si="120"/>
        <v>9.426941763325658</v>
      </c>
      <c r="AK81" s="14" t="s">
        <v>28</v>
      </c>
      <c r="AL81" s="10">
        <v>1</v>
      </c>
      <c r="AM81" s="2">
        <v>0</v>
      </c>
      <c r="AN81" s="2">
        <f t="shared" si="126"/>
        <v>14.3</v>
      </c>
      <c r="AO81" s="31">
        <f t="shared" si="101"/>
        <v>4.0001857605131033</v>
      </c>
      <c r="AP81" s="31">
        <f t="shared" si="121"/>
        <v>14.334922392534953</v>
      </c>
      <c r="AQ81" s="12">
        <v>1</v>
      </c>
      <c r="AR81" s="8">
        <v>3</v>
      </c>
      <c r="AS81" s="2">
        <f t="shared" si="102"/>
        <v>1</v>
      </c>
      <c r="AT81" s="2">
        <f t="shared" si="103"/>
        <v>0</v>
      </c>
      <c r="AU81" s="2">
        <f t="shared" si="104"/>
        <v>14.3</v>
      </c>
      <c r="AV81" s="5">
        <f t="shared" si="105"/>
        <v>4.0001857605131033</v>
      </c>
      <c r="AW81" s="11">
        <f t="shared" si="122"/>
        <v>14.334922392534953</v>
      </c>
      <c r="AX81" s="9">
        <v>0.85</v>
      </c>
      <c r="AY81" s="8">
        <v>3</v>
      </c>
      <c r="AZ81" s="2">
        <f t="shared" si="106"/>
        <v>2.9824561403508785</v>
      </c>
      <c r="BA81" s="2">
        <f t="shared" si="107"/>
        <v>0</v>
      </c>
      <c r="BB81" s="2">
        <f t="shared" si="108"/>
        <v>42.649122807017562</v>
      </c>
      <c r="BC81" s="5">
        <f t="shared" si="109"/>
        <v>4.0001857605131041</v>
      </c>
      <c r="BD81" s="31">
        <f t="shared" si="123"/>
        <v>42.753277311069176</v>
      </c>
      <c r="BE81" s="12">
        <v>1.1538461538461537</v>
      </c>
      <c r="BF81" s="8">
        <v>3</v>
      </c>
      <c r="BG81" s="2">
        <f t="shared" si="110"/>
        <v>0.66568047337278113</v>
      </c>
      <c r="BH81" s="2">
        <f t="shared" si="111"/>
        <v>0</v>
      </c>
      <c r="BI81" s="2">
        <f t="shared" si="112"/>
        <v>9.5192307692307701</v>
      </c>
      <c r="BJ81" s="5">
        <f t="shared" si="113"/>
        <v>4.0001857605131041</v>
      </c>
      <c r="BK81" s="11">
        <f t="shared" si="124"/>
        <v>9.5424779240247464</v>
      </c>
      <c r="BM81">
        <f t="shared" si="114"/>
        <v>0.85431019461773339</v>
      </c>
      <c r="BQ81" s="40">
        <f t="shared" si="85"/>
        <v>2.9925354491675371</v>
      </c>
      <c r="BR81" s="44">
        <f t="shared" si="86"/>
        <v>29.855489094842582</v>
      </c>
      <c r="BS81" s="42">
        <f t="shared" si="87"/>
        <v>1.1553616069908834</v>
      </c>
      <c r="BU81" s="57">
        <f t="shared" si="115"/>
        <v>26.862953645675045</v>
      </c>
      <c r="BV81" s="58">
        <f t="shared" si="116"/>
        <v>-1.8371738421766537</v>
      </c>
    </row>
    <row r="82" spans="7:74" x14ac:dyDescent="0.25">
      <c r="G82" s="14" t="s">
        <v>29</v>
      </c>
      <c r="H82" s="10">
        <v>1</v>
      </c>
      <c r="I82" s="2">
        <v>0</v>
      </c>
      <c r="J82" s="2">
        <f t="shared" si="125"/>
        <v>15</v>
      </c>
      <c r="K82" s="5">
        <f t="shared" si="88"/>
        <v>3.8140748342903543</v>
      </c>
      <c r="L82" s="31">
        <f t="shared" si="117"/>
        <v>15.033296378372908</v>
      </c>
      <c r="M82" s="12">
        <v>1</v>
      </c>
      <c r="N82" s="8">
        <v>3</v>
      </c>
      <c r="O82" s="2">
        <f t="shared" si="89"/>
        <v>1</v>
      </c>
      <c r="P82" s="2">
        <f t="shared" si="90"/>
        <v>0</v>
      </c>
      <c r="Q82" s="2">
        <f t="shared" si="91"/>
        <v>15</v>
      </c>
      <c r="R82" s="5">
        <f t="shared" si="92"/>
        <v>3.8140748342903543</v>
      </c>
      <c r="S82" s="11">
        <f t="shared" si="118"/>
        <v>15.033296378372908</v>
      </c>
      <c r="T82" s="9">
        <v>0.85</v>
      </c>
      <c r="U82" s="8">
        <v>3</v>
      </c>
      <c r="V82" s="2">
        <f t="shared" si="93"/>
        <v>3.4000000000000017</v>
      </c>
      <c r="W82" s="2">
        <f t="shared" si="94"/>
        <v>0</v>
      </c>
      <c r="X82" s="2">
        <f t="shared" si="95"/>
        <v>51.000000000000028</v>
      </c>
      <c r="Y82" s="5">
        <f t="shared" si="96"/>
        <v>3.8140748342903543</v>
      </c>
      <c r="Z82" s="31">
        <f t="shared" si="119"/>
        <v>51.113207686467916</v>
      </c>
      <c r="AA82" s="12">
        <v>1.1538461538461537</v>
      </c>
      <c r="AB82" s="8">
        <v>3</v>
      </c>
      <c r="AC82" s="2">
        <f t="shared" si="97"/>
        <v>0.65217391304347838</v>
      </c>
      <c r="AD82" s="2">
        <f t="shared" si="98"/>
        <v>0</v>
      </c>
      <c r="AE82" s="2">
        <f t="shared" si="99"/>
        <v>9.7826086956521756</v>
      </c>
      <c r="AF82" s="5">
        <f t="shared" si="100"/>
        <v>3.8140748342903543</v>
      </c>
      <c r="AG82" s="11">
        <f t="shared" si="120"/>
        <v>9.804323725025812</v>
      </c>
      <c r="AK82" s="14" t="s">
        <v>29</v>
      </c>
      <c r="AL82" s="10">
        <v>1</v>
      </c>
      <c r="AM82" s="2">
        <v>0</v>
      </c>
      <c r="AN82" s="2">
        <f t="shared" si="126"/>
        <v>15.3</v>
      </c>
      <c r="AO82" s="31">
        <f t="shared" si="101"/>
        <v>3.7395033629310719</v>
      </c>
      <c r="AP82" s="31">
        <f t="shared" si="121"/>
        <v>15.332644912082195</v>
      </c>
      <c r="AQ82" s="12">
        <v>1</v>
      </c>
      <c r="AR82" s="8">
        <v>3</v>
      </c>
      <c r="AS82" s="2">
        <f t="shared" si="102"/>
        <v>1</v>
      </c>
      <c r="AT82" s="2">
        <f t="shared" si="103"/>
        <v>0</v>
      </c>
      <c r="AU82" s="2">
        <f t="shared" si="104"/>
        <v>15.3</v>
      </c>
      <c r="AV82" s="5">
        <f t="shared" si="105"/>
        <v>3.7395033629310719</v>
      </c>
      <c r="AW82" s="11">
        <f t="shared" si="122"/>
        <v>15.332644912082195</v>
      </c>
      <c r="AX82" s="9">
        <v>0.85</v>
      </c>
      <c r="AY82" s="8">
        <v>3</v>
      </c>
      <c r="AZ82" s="2">
        <f t="shared" si="106"/>
        <v>3.6170212765957461</v>
      </c>
      <c r="BA82" s="2">
        <f t="shared" si="107"/>
        <v>0</v>
      </c>
      <c r="BB82" s="2">
        <f t="shared" si="108"/>
        <v>55.340425531914917</v>
      </c>
      <c r="BC82" s="5">
        <f t="shared" si="109"/>
        <v>3.7395033629310719</v>
      </c>
      <c r="BD82" s="31">
        <f t="shared" si="123"/>
        <v>55.458502873488811</v>
      </c>
      <c r="BE82" s="12">
        <v>1.1538461538461537</v>
      </c>
      <c r="BF82" s="8">
        <v>3</v>
      </c>
      <c r="BG82" s="2">
        <f t="shared" si="110"/>
        <v>0.64655172413793116</v>
      </c>
      <c r="BH82" s="2">
        <f t="shared" si="111"/>
        <v>0</v>
      </c>
      <c r="BI82" s="2">
        <f t="shared" si="112"/>
        <v>9.892241379310347</v>
      </c>
      <c r="BJ82" s="5">
        <f t="shared" si="113"/>
        <v>3.7395033629310719</v>
      </c>
      <c r="BK82" s="11">
        <f t="shared" si="124"/>
        <v>9.9133480035014205</v>
      </c>
      <c r="BM82">
        <f t="shared" si="114"/>
        <v>0.74571471359282437</v>
      </c>
      <c r="BQ82" s="40">
        <f t="shared" si="85"/>
        <v>2.9934853370928671</v>
      </c>
      <c r="BR82" s="44">
        <f t="shared" si="86"/>
        <v>43.452951870208949</v>
      </c>
      <c r="BS82" s="42">
        <f t="shared" si="87"/>
        <v>1.0902427847560858</v>
      </c>
      <c r="BU82" s="57">
        <f t="shared" si="115"/>
        <v>40.459466533116085</v>
      </c>
      <c r="BV82" s="58">
        <f t="shared" si="116"/>
        <v>-1.9032425523367813</v>
      </c>
    </row>
    <row r="83" spans="7:74" x14ac:dyDescent="0.25">
      <c r="G83" s="14" t="s">
        <v>30</v>
      </c>
      <c r="H83" s="10">
        <v>1</v>
      </c>
      <c r="I83" s="2">
        <v>0</v>
      </c>
      <c r="J83" s="2">
        <f t="shared" si="125"/>
        <v>16</v>
      </c>
      <c r="K83" s="5">
        <f t="shared" si="88"/>
        <v>3.5763343749973511</v>
      </c>
      <c r="L83" s="31">
        <f t="shared" si="117"/>
        <v>16.031219541881399</v>
      </c>
      <c r="M83" s="12">
        <v>1</v>
      </c>
      <c r="N83" s="8">
        <v>3</v>
      </c>
      <c r="O83" s="2">
        <f t="shared" si="89"/>
        <v>1</v>
      </c>
      <c r="P83" s="2">
        <f t="shared" si="90"/>
        <v>0</v>
      </c>
      <c r="Q83" s="2">
        <f t="shared" si="91"/>
        <v>16</v>
      </c>
      <c r="R83" s="5">
        <f t="shared" si="92"/>
        <v>3.5763343749973511</v>
      </c>
      <c r="S83" s="11">
        <f t="shared" si="118"/>
        <v>16.031219541881399</v>
      </c>
      <c r="T83" s="9">
        <v>0.85</v>
      </c>
      <c r="U83" s="8">
        <v>3</v>
      </c>
      <c r="V83" s="2">
        <f t="shared" si="93"/>
        <v>4.2500000000000027</v>
      </c>
      <c r="W83" s="2">
        <f t="shared" si="94"/>
        <v>0</v>
      </c>
      <c r="X83" s="2">
        <f t="shared" si="95"/>
        <v>68.000000000000043</v>
      </c>
      <c r="Y83" s="5">
        <f t="shared" si="96"/>
        <v>3.5763343749973511</v>
      </c>
      <c r="Z83" s="31">
        <f t="shared" si="119"/>
        <v>68.132683052995972</v>
      </c>
      <c r="AA83" s="12">
        <v>1.1538461538461537</v>
      </c>
      <c r="AB83" s="8">
        <v>3</v>
      </c>
      <c r="AC83" s="2">
        <f t="shared" si="97"/>
        <v>0.63380281690140861</v>
      </c>
      <c r="AD83" s="2">
        <f t="shared" si="98"/>
        <v>0</v>
      </c>
      <c r="AE83" s="2">
        <f t="shared" si="99"/>
        <v>10.140845070422538</v>
      </c>
      <c r="AF83" s="5">
        <f t="shared" si="100"/>
        <v>3.5763343749973511</v>
      </c>
      <c r="AG83" s="11">
        <f t="shared" si="120"/>
        <v>10.160632104009339</v>
      </c>
      <c r="AK83" s="14" t="s">
        <v>30</v>
      </c>
      <c r="AL83" s="10">
        <v>1</v>
      </c>
      <c r="AM83" s="2">
        <v>0</v>
      </c>
      <c r="AN83" s="2">
        <f t="shared" si="126"/>
        <v>16.3</v>
      </c>
      <c r="AO83" s="31">
        <f t="shared" si="101"/>
        <v>3.5106784302672982</v>
      </c>
      <c r="AP83" s="31">
        <f t="shared" si="121"/>
        <v>16.330646037435262</v>
      </c>
      <c r="AQ83" s="12">
        <v>1</v>
      </c>
      <c r="AR83" s="8">
        <v>3</v>
      </c>
      <c r="AS83" s="2">
        <f t="shared" si="102"/>
        <v>1</v>
      </c>
      <c r="AT83" s="2">
        <f t="shared" si="103"/>
        <v>0</v>
      </c>
      <c r="AU83" s="2">
        <f t="shared" si="104"/>
        <v>16.3</v>
      </c>
      <c r="AV83" s="5">
        <f t="shared" si="105"/>
        <v>3.5106784302672982</v>
      </c>
      <c r="AW83" s="11">
        <f t="shared" si="122"/>
        <v>16.330646037435262</v>
      </c>
      <c r="AX83" s="9">
        <v>0.85</v>
      </c>
      <c r="AY83" s="8">
        <v>3</v>
      </c>
      <c r="AZ83" s="2">
        <f t="shared" si="106"/>
        <v>4.5945945945945965</v>
      </c>
      <c r="BA83" s="2">
        <f t="shared" si="107"/>
        <v>0</v>
      </c>
      <c r="BB83" s="2">
        <f t="shared" si="108"/>
        <v>74.89189189189193</v>
      </c>
      <c r="BC83" s="5">
        <f t="shared" si="109"/>
        <v>3.5106784302672978</v>
      </c>
      <c r="BD83" s="31">
        <f t="shared" si="123"/>
        <v>75.032698009837731</v>
      </c>
      <c r="BE83" s="12">
        <v>1.1538461538461537</v>
      </c>
      <c r="BF83" s="8">
        <v>3</v>
      </c>
      <c r="BG83" s="2">
        <f t="shared" si="110"/>
        <v>0.62849162011173199</v>
      </c>
      <c r="BH83" s="2">
        <f t="shared" si="111"/>
        <v>0</v>
      </c>
      <c r="BI83" s="2">
        <f t="shared" si="112"/>
        <v>10.244413407821233</v>
      </c>
      <c r="BJ83" s="5">
        <f t="shared" si="113"/>
        <v>3.5106784302672978</v>
      </c>
      <c r="BK83" s="11">
        <f t="shared" si="124"/>
        <v>10.263674185538925</v>
      </c>
      <c r="BM83">
        <f t="shared" si="114"/>
        <v>0.65655944730052873</v>
      </c>
      <c r="BQ83" s="40">
        <f t="shared" si="85"/>
        <v>2.9942649555386325</v>
      </c>
      <c r="BR83" s="44">
        <f t="shared" si="86"/>
        <v>69.000149568417584</v>
      </c>
      <c r="BS83" s="42">
        <f t="shared" si="87"/>
        <v>1.0304208152958516</v>
      </c>
      <c r="BU83" s="57">
        <f t="shared" si="115"/>
        <v>66.005884612878958</v>
      </c>
      <c r="BV83" s="58">
        <f t="shared" si="116"/>
        <v>-1.9638441402427809</v>
      </c>
    </row>
    <row r="84" spans="7:74" x14ac:dyDescent="0.25">
      <c r="G84" s="14" t="s">
        <v>31</v>
      </c>
      <c r="H84" s="10">
        <v>1</v>
      </c>
      <c r="I84" s="2">
        <v>0</v>
      </c>
      <c r="J84" s="2">
        <f t="shared" si="125"/>
        <v>17</v>
      </c>
      <c r="K84" s="5">
        <f t="shared" si="88"/>
        <v>3.3664606634298009</v>
      </c>
      <c r="L84" s="31">
        <f t="shared" si="117"/>
        <v>17.029386365926403</v>
      </c>
      <c r="M84" s="12">
        <v>1</v>
      </c>
      <c r="N84" s="8">
        <v>3</v>
      </c>
      <c r="O84" s="2">
        <f t="shared" si="89"/>
        <v>1</v>
      </c>
      <c r="P84" s="2">
        <f t="shared" si="90"/>
        <v>0</v>
      </c>
      <c r="Q84" s="2">
        <f t="shared" si="91"/>
        <v>17</v>
      </c>
      <c r="R84" s="5">
        <f t="shared" si="92"/>
        <v>3.3664606634298009</v>
      </c>
      <c r="S84" s="11">
        <f t="shared" si="118"/>
        <v>17.029386365926403</v>
      </c>
      <c r="T84" s="9">
        <v>0.85</v>
      </c>
      <c r="U84" s="8">
        <v>3</v>
      </c>
      <c r="V84" s="2">
        <f t="shared" si="93"/>
        <v>5.6666666666666696</v>
      </c>
      <c r="W84" s="2">
        <f t="shared" si="94"/>
        <v>0</v>
      </c>
      <c r="X84" s="2">
        <f t="shared" si="95"/>
        <v>96.333333333333385</v>
      </c>
      <c r="Y84" s="5">
        <f t="shared" si="96"/>
        <v>3.3664606634298009</v>
      </c>
      <c r="Z84" s="31">
        <f t="shared" si="119"/>
        <v>96.49985607358299</v>
      </c>
      <c r="AA84" s="12">
        <v>1.1538461538461537</v>
      </c>
      <c r="AB84" s="8">
        <v>3</v>
      </c>
      <c r="AC84" s="2">
        <f t="shared" si="97"/>
        <v>0.61643835616438369</v>
      </c>
      <c r="AD84" s="2">
        <f t="shared" si="98"/>
        <v>0</v>
      </c>
      <c r="AE84" s="2">
        <f t="shared" si="99"/>
        <v>10.479452054794523</v>
      </c>
      <c r="AF84" s="5">
        <f t="shared" si="100"/>
        <v>3.3664606634298009</v>
      </c>
      <c r="AG84" s="11">
        <f t="shared" si="120"/>
        <v>10.497566937899839</v>
      </c>
      <c r="AK84" s="14" t="s">
        <v>31</v>
      </c>
      <c r="AL84" s="10">
        <v>1</v>
      </c>
      <c r="AM84" s="2">
        <v>0</v>
      </c>
      <c r="AN84" s="2">
        <f t="shared" si="126"/>
        <v>17.3</v>
      </c>
      <c r="AO84" s="31">
        <f t="shared" si="101"/>
        <v>3.3082135338720353</v>
      </c>
      <c r="AP84" s="31">
        <f t="shared" si="121"/>
        <v>17.32887763243771</v>
      </c>
      <c r="AQ84" s="12">
        <v>1</v>
      </c>
      <c r="AR84" s="8">
        <v>3</v>
      </c>
      <c r="AS84" s="2">
        <f t="shared" si="102"/>
        <v>1</v>
      </c>
      <c r="AT84" s="2">
        <f t="shared" si="103"/>
        <v>0</v>
      </c>
      <c r="AU84" s="2">
        <f t="shared" si="104"/>
        <v>17.3</v>
      </c>
      <c r="AV84" s="5">
        <f t="shared" si="105"/>
        <v>3.3082135338720353</v>
      </c>
      <c r="AW84" s="11">
        <f t="shared" si="122"/>
        <v>17.32887763243771</v>
      </c>
      <c r="AX84" s="9">
        <v>0.85</v>
      </c>
      <c r="AY84" s="8">
        <v>3</v>
      </c>
      <c r="AZ84" s="2">
        <f t="shared" si="106"/>
        <v>6.2962962962963056</v>
      </c>
      <c r="BA84" s="2">
        <f t="shared" si="107"/>
        <v>0</v>
      </c>
      <c r="BB84" s="2">
        <f t="shared" si="108"/>
        <v>108.92592592592609</v>
      </c>
      <c r="BC84" s="5">
        <f t="shared" si="109"/>
        <v>3.3082135338720353</v>
      </c>
      <c r="BD84" s="31">
        <f t="shared" si="123"/>
        <v>109.10774805608946</v>
      </c>
      <c r="BE84" s="12">
        <v>1.1538461538461537</v>
      </c>
      <c r="BF84" s="8">
        <v>3</v>
      </c>
      <c r="BG84" s="2">
        <f t="shared" si="110"/>
        <v>0.61141304347826098</v>
      </c>
      <c r="BH84" s="2">
        <f t="shared" si="111"/>
        <v>0</v>
      </c>
      <c r="BI84" s="2">
        <f t="shared" si="112"/>
        <v>10.577445652173916</v>
      </c>
      <c r="BJ84" s="5">
        <f t="shared" si="113"/>
        <v>3.3082135338720349</v>
      </c>
      <c r="BK84" s="11">
        <f t="shared" si="124"/>
        <v>10.595101813311103</v>
      </c>
      <c r="BM84">
        <f t="shared" si="114"/>
        <v>0.58247129557765565</v>
      </c>
      <c r="BQ84" s="40">
        <f t="shared" si="85"/>
        <v>2.9949126651130697</v>
      </c>
      <c r="BR84" s="44">
        <f t="shared" si="86"/>
        <v>126.07891982506473</v>
      </c>
      <c r="BS84" s="42">
        <f t="shared" si="87"/>
        <v>0.97534875411264821</v>
      </c>
      <c r="BU84" s="57">
        <f t="shared" si="115"/>
        <v>123.08400715995165</v>
      </c>
      <c r="BV84" s="58">
        <f t="shared" si="116"/>
        <v>-2.0195639110004215</v>
      </c>
    </row>
    <row r="85" spans="7:74" x14ac:dyDescent="0.25">
      <c r="G85" s="14" t="s">
        <v>32</v>
      </c>
      <c r="H85" s="10">
        <v>1</v>
      </c>
      <c r="I85" s="2">
        <v>0</v>
      </c>
      <c r="J85" s="2">
        <f t="shared" si="125"/>
        <v>18</v>
      </c>
      <c r="K85" s="5">
        <f t="shared" si="88"/>
        <v>3.1798301198642345</v>
      </c>
      <c r="L85" s="31">
        <f t="shared" si="117"/>
        <v>18.027756377319946</v>
      </c>
      <c r="M85" s="12">
        <v>1</v>
      </c>
      <c r="N85" s="8">
        <v>3</v>
      </c>
      <c r="O85" s="2">
        <f t="shared" si="89"/>
        <v>1</v>
      </c>
      <c r="P85" s="2">
        <f t="shared" si="90"/>
        <v>0</v>
      </c>
      <c r="Q85" s="2">
        <f t="shared" si="91"/>
        <v>18</v>
      </c>
      <c r="R85" s="5">
        <f t="shared" si="92"/>
        <v>3.1798301198642345</v>
      </c>
      <c r="S85" s="11">
        <f t="shared" si="118"/>
        <v>18.027756377319946</v>
      </c>
      <c r="T85" s="9">
        <v>0.85</v>
      </c>
      <c r="U85" s="8">
        <v>3</v>
      </c>
      <c r="V85" s="2">
        <f t="shared" si="93"/>
        <v>8.5000000000000053</v>
      </c>
      <c r="W85" s="2">
        <f t="shared" si="94"/>
        <v>0</v>
      </c>
      <c r="X85" s="2">
        <f t="shared" si="95"/>
        <v>153.00000000000009</v>
      </c>
      <c r="Y85" s="5">
        <f t="shared" si="96"/>
        <v>3.1798301198642349</v>
      </c>
      <c r="Z85" s="31">
        <f t="shared" si="119"/>
        <v>153.23592920721964</v>
      </c>
      <c r="AA85" s="12">
        <v>1.1538461538461537</v>
      </c>
      <c r="AB85" s="8">
        <v>3</v>
      </c>
      <c r="AC85" s="2">
        <f t="shared" si="97"/>
        <v>0.60000000000000009</v>
      </c>
      <c r="AD85" s="2">
        <f t="shared" si="98"/>
        <v>0</v>
      </c>
      <c r="AE85" s="2">
        <f t="shared" si="99"/>
        <v>10.8</v>
      </c>
      <c r="AF85" s="5">
        <f t="shared" si="100"/>
        <v>3.1798301198642349</v>
      </c>
      <c r="AG85" s="11">
        <f t="shared" si="120"/>
        <v>10.816653826391969</v>
      </c>
      <c r="AK85" s="14" t="s">
        <v>32</v>
      </c>
      <c r="AL85" s="10">
        <v>1</v>
      </c>
      <c r="AM85" s="2">
        <v>0</v>
      </c>
      <c r="AN85" s="2">
        <f t="shared" si="126"/>
        <v>18.3</v>
      </c>
      <c r="AO85" s="31">
        <f t="shared" si="101"/>
        <v>3.1278061212861563</v>
      </c>
      <c r="AP85" s="31">
        <f t="shared" si="121"/>
        <v>18.3273020382161</v>
      </c>
      <c r="AQ85" s="12">
        <v>1</v>
      </c>
      <c r="AR85" s="8">
        <v>3</v>
      </c>
      <c r="AS85" s="2">
        <f t="shared" si="102"/>
        <v>1</v>
      </c>
      <c r="AT85" s="2">
        <f t="shared" si="103"/>
        <v>0</v>
      </c>
      <c r="AU85" s="2">
        <f t="shared" si="104"/>
        <v>18.3</v>
      </c>
      <c r="AV85" s="5">
        <f t="shared" si="105"/>
        <v>3.1278061212861563</v>
      </c>
      <c r="AW85" s="11">
        <f t="shared" si="122"/>
        <v>18.3273020382161</v>
      </c>
      <c r="AX85" s="9">
        <v>0.85</v>
      </c>
      <c r="AY85" s="8">
        <v>3</v>
      </c>
      <c r="AZ85" s="2">
        <f t="shared" si="106"/>
        <v>10.000000000000021</v>
      </c>
      <c r="BA85" s="2">
        <f t="shared" si="107"/>
        <v>0</v>
      </c>
      <c r="BB85" s="2">
        <f t="shared" si="108"/>
        <v>183.0000000000004</v>
      </c>
      <c r="BC85" s="5">
        <f t="shared" si="109"/>
        <v>3.1278061212861563</v>
      </c>
      <c r="BD85" s="31">
        <f t="shared" si="123"/>
        <v>183.27302038216141</v>
      </c>
      <c r="BE85" s="12">
        <v>1.1538461538461537</v>
      </c>
      <c r="BF85" s="8">
        <v>3</v>
      </c>
      <c r="BG85" s="2">
        <f t="shared" si="110"/>
        <v>0.59523809523809534</v>
      </c>
      <c r="BH85" s="2">
        <f t="shared" si="111"/>
        <v>0</v>
      </c>
      <c r="BI85" s="2">
        <f t="shared" si="112"/>
        <v>10.892857142857146</v>
      </c>
      <c r="BJ85" s="5">
        <f t="shared" si="113"/>
        <v>3.1278061212861559</v>
      </c>
      <c r="BK85" s="11">
        <f t="shared" si="124"/>
        <v>10.909108356081015</v>
      </c>
      <c r="BM85">
        <f t="shared" si="114"/>
        <v>0.52023998578078157</v>
      </c>
      <c r="BQ85" s="40">
        <f t="shared" si="85"/>
        <v>2.9954566089615398</v>
      </c>
      <c r="BR85" s="44">
        <f t="shared" si="86"/>
        <v>300.37091174941764</v>
      </c>
      <c r="BS85" s="42">
        <f t="shared" si="87"/>
        <v>0.92454529689046439</v>
      </c>
      <c r="BU85" s="57">
        <f t="shared" si="115"/>
        <v>297.3754551404561</v>
      </c>
      <c r="BV85" s="58">
        <f t="shared" si="116"/>
        <v>-2.0709113120710754</v>
      </c>
    </row>
    <row r="86" spans="7:74" x14ac:dyDescent="0.25">
      <c r="G86" s="14" t="s">
        <v>33</v>
      </c>
      <c r="H86" s="10">
        <v>1</v>
      </c>
      <c r="I86" s="2">
        <v>0</v>
      </c>
      <c r="J86" s="2">
        <f t="shared" si="125"/>
        <v>19</v>
      </c>
      <c r="K86" s="5">
        <f t="shared" si="88"/>
        <v>3.0127875041833398</v>
      </c>
      <c r="L86" s="31">
        <f t="shared" si="117"/>
        <v>19.026297590440446</v>
      </c>
      <c r="M86" s="12">
        <v>1</v>
      </c>
      <c r="N86" s="8">
        <v>3</v>
      </c>
      <c r="O86" s="2">
        <f t="shared" si="89"/>
        <v>1</v>
      </c>
      <c r="P86" s="2">
        <f t="shared" si="90"/>
        <v>0</v>
      </c>
      <c r="Q86" s="2">
        <f t="shared" si="91"/>
        <v>19</v>
      </c>
      <c r="R86" s="5">
        <f t="shared" si="92"/>
        <v>3.0127875041833398</v>
      </c>
      <c r="S86" s="11">
        <f t="shared" si="118"/>
        <v>19.026297590440446</v>
      </c>
      <c r="T86" s="9">
        <v>0.85</v>
      </c>
      <c r="U86" s="8">
        <v>3</v>
      </c>
      <c r="V86" s="2">
        <f t="shared" si="93"/>
        <v>17.00000000000006</v>
      </c>
      <c r="W86" s="2">
        <f t="shared" si="94"/>
        <v>0</v>
      </c>
      <c r="X86" s="2">
        <f t="shared" si="95"/>
        <v>323.00000000000114</v>
      </c>
      <c r="Y86" s="5">
        <f t="shared" si="96"/>
        <v>3.0127875041833403</v>
      </c>
      <c r="Z86" s="31">
        <f t="shared" si="119"/>
        <v>323.44705903748871</v>
      </c>
      <c r="AA86" s="12">
        <v>1.1538461538461537</v>
      </c>
      <c r="AB86" s="8">
        <v>3</v>
      </c>
      <c r="AC86" s="2">
        <f t="shared" si="97"/>
        <v>0.5844155844155845</v>
      </c>
      <c r="AD86" s="2">
        <f t="shared" si="98"/>
        <v>0</v>
      </c>
      <c r="AE86" s="2">
        <f t="shared" si="99"/>
        <v>11.103896103896105</v>
      </c>
      <c r="AF86" s="5">
        <f t="shared" si="100"/>
        <v>3.0127875041833403</v>
      </c>
      <c r="AG86" s="11">
        <f t="shared" si="120"/>
        <v>11.119264825582082</v>
      </c>
      <c r="AK86" s="14" t="s">
        <v>33</v>
      </c>
      <c r="AL86" s="10">
        <v>1</v>
      </c>
      <c r="AM86" s="2">
        <v>0</v>
      </c>
      <c r="AN86" s="2">
        <f t="shared" si="126"/>
        <v>19.3</v>
      </c>
      <c r="AO86" s="31">
        <f t="shared" si="101"/>
        <v>2.9660408899871178</v>
      </c>
      <c r="AP86" s="31">
        <f t="shared" si="121"/>
        <v>19.325889371514059</v>
      </c>
      <c r="AQ86" s="12">
        <v>1</v>
      </c>
      <c r="AR86" s="8">
        <v>3</v>
      </c>
      <c r="AS86" s="2">
        <f t="shared" si="102"/>
        <v>1</v>
      </c>
      <c r="AT86" s="2">
        <f t="shared" si="103"/>
        <v>0</v>
      </c>
      <c r="AU86" s="2">
        <f t="shared" si="104"/>
        <v>19.3</v>
      </c>
      <c r="AV86" s="5">
        <f t="shared" si="105"/>
        <v>2.9660408899871178</v>
      </c>
      <c r="AW86" s="11">
        <f t="shared" si="122"/>
        <v>19.325889371514059</v>
      </c>
      <c r="AX86" s="9">
        <v>0.85</v>
      </c>
      <c r="AY86" s="8">
        <v>3</v>
      </c>
      <c r="AZ86" s="2">
        <f t="shared" si="106"/>
        <v>24.285714285714391</v>
      </c>
      <c r="BA86" s="2">
        <f t="shared" si="107"/>
        <v>0</v>
      </c>
      <c r="BB86" s="2">
        <f t="shared" si="108"/>
        <v>468.71428571428777</v>
      </c>
      <c r="BC86" s="5">
        <f t="shared" si="109"/>
        <v>2.9660408899871178</v>
      </c>
      <c r="BD86" s="31">
        <f t="shared" si="123"/>
        <v>469.34302759391488</v>
      </c>
      <c r="BE86" s="12">
        <v>1.1538461538461537</v>
      </c>
      <c r="BF86" s="8">
        <v>3</v>
      </c>
      <c r="BG86" s="2">
        <f t="shared" si="110"/>
        <v>0.57989690721649501</v>
      </c>
      <c r="BH86" s="2">
        <f t="shared" si="111"/>
        <v>0</v>
      </c>
      <c r="BI86" s="2">
        <f t="shared" si="112"/>
        <v>11.192010309278354</v>
      </c>
      <c r="BJ86" s="5">
        <f t="shared" si="113"/>
        <v>2.9660408899871178</v>
      </c>
      <c r="BK86" s="11">
        <f t="shared" si="124"/>
        <v>11.207023475749134</v>
      </c>
      <c r="BM86">
        <f t="shared" si="114"/>
        <v>0.46746614196222058</v>
      </c>
      <c r="BQ86" s="40">
        <f t="shared" si="85"/>
        <v>2.995917810736124</v>
      </c>
      <c r="BR86" s="44">
        <f t="shared" si="86"/>
        <v>1458.9596855642617</v>
      </c>
      <c r="BS86" s="42">
        <f t="shared" si="87"/>
        <v>0.87758650167051755</v>
      </c>
      <c r="BU86" s="57">
        <f t="shared" si="115"/>
        <v>1455.9637677535256</v>
      </c>
      <c r="BV86" s="58">
        <f t="shared" si="116"/>
        <v>-2.1183313090656064</v>
      </c>
    </row>
    <row r="87" spans="7:74" ht="15.75" thickBot="1" x14ac:dyDescent="0.3">
      <c r="G87" s="15" t="s">
        <v>34</v>
      </c>
      <c r="H87" s="16">
        <v>1</v>
      </c>
      <c r="I87" s="17">
        <v>0</v>
      </c>
      <c r="J87" s="17">
        <f t="shared" si="125"/>
        <v>20</v>
      </c>
      <c r="K87" s="35">
        <f t="shared" si="88"/>
        <v>2.8624052261117479</v>
      </c>
      <c r="L87" s="36">
        <f t="shared" si="117"/>
        <v>20.024984394500787</v>
      </c>
      <c r="M87" s="19">
        <v>1</v>
      </c>
      <c r="N87" s="20">
        <v>3</v>
      </c>
      <c r="O87" s="17">
        <f t="shared" si="89"/>
        <v>1</v>
      </c>
      <c r="P87" s="17">
        <f t="shared" si="90"/>
        <v>0</v>
      </c>
      <c r="Q87" s="17">
        <f t="shared" si="91"/>
        <v>20</v>
      </c>
      <c r="R87" s="35">
        <f t="shared" si="92"/>
        <v>2.8624052261117479</v>
      </c>
      <c r="S87" s="18">
        <f t="shared" si="118"/>
        <v>20.024984394500787</v>
      </c>
      <c r="T87" s="37">
        <v>0.85</v>
      </c>
      <c r="U87" s="20">
        <v>3</v>
      </c>
      <c r="V87" s="17">
        <f t="shared" si="93"/>
        <v>-5742089524897382</v>
      </c>
      <c r="W87" s="17">
        <f t="shared" si="94"/>
        <v>0</v>
      </c>
      <c r="X87" s="17">
        <f t="shared" si="95"/>
        <v>-1.1484179049794765E+17</v>
      </c>
      <c r="Y87" s="35">
        <f>180+DEGREES(ATAN2(X87,V87))</f>
        <v>2.862405226111747</v>
      </c>
      <c r="Z87" s="36">
        <f t="shared" si="119"/>
        <v>1.1498525312789651E+17</v>
      </c>
      <c r="AA87" s="19">
        <v>1.1538461538461537</v>
      </c>
      <c r="AB87" s="20">
        <v>3</v>
      </c>
      <c r="AC87" s="17">
        <f t="shared" si="97"/>
        <v>0.56962025316455711</v>
      </c>
      <c r="AD87" s="17">
        <f t="shared" si="98"/>
        <v>0</v>
      </c>
      <c r="AE87" s="17">
        <f t="shared" si="99"/>
        <v>11.392405063291143</v>
      </c>
      <c r="AF87" s="35">
        <f t="shared" si="100"/>
        <v>2.8624052261117474</v>
      </c>
      <c r="AG87" s="18">
        <f t="shared" si="120"/>
        <v>11.406636680411845</v>
      </c>
      <c r="AK87" s="15" t="s">
        <v>34</v>
      </c>
      <c r="AL87" s="16">
        <v>1</v>
      </c>
      <c r="AM87" s="17">
        <v>0</v>
      </c>
      <c r="AN87" s="17">
        <f t="shared" si="126"/>
        <v>20.3</v>
      </c>
      <c r="AO87" s="35">
        <f t="shared" si="101"/>
        <v>2.82017247244849</v>
      </c>
      <c r="AP87" s="36">
        <f t="shared" si="121"/>
        <v>20.32461561752153</v>
      </c>
      <c r="AQ87" s="19">
        <v>1</v>
      </c>
      <c r="AR87" s="20">
        <v>3</v>
      </c>
      <c r="AS87" s="17">
        <f t="shared" si="102"/>
        <v>1</v>
      </c>
      <c r="AT87" s="17">
        <f t="shared" si="103"/>
        <v>0</v>
      </c>
      <c r="AU87" s="17">
        <f t="shared" si="104"/>
        <v>20.3</v>
      </c>
      <c r="AV87" s="35">
        <f t="shared" si="105"/>
        <v>2.82017247244849</v>
      </c>
      <c r="AW87" s="18">
        <f t="shared" si="122"/>
        <v>20.32461561752153</v>
      </c>
      <c r="AX87" s="37">
        <v>0.85</v>
      </c>
      <c r="AY87" s="20">
        <v>3</v>
      </c>
      <c r="AZ87" s="17">
        <f t="shared" si="106"/>
        <v>-56.666666666666195</v>
      </c>
      <c r="BA87" s="17">
        <f t="shared" si="107"/>
        <v>0</v>
      </c>
      <c r="BB87" s="17">
        <f t="shared" si="108"/>
        <v>-1150.3333333333237</v>
      </c>
      <c r="BC87" s="35">
        <f>180+DEGREES(ATAN2(BB87,AZ87))</f>
        <v>2.8201724724484905</v>
      </c>
      <c r="BD87" s="36">
        <f t="shared" si="123"/>
        <v>1151.7282183262103</v>
      </c>
      <c r="BE87" s="19">
        <v>1.1538461538461537</v>
      </c>
      <c r="BF87" s="20">
        <v>3</v>
      </c>
      <c r="BG87" s="17">
        <f t="shared" si="110"/>
        <v>0.56532663316582932</v>
      </c>
      <c r="BH87" s="17">
        <f t="shared" si="111"/>
        <v>0</v>
      </c>
      <c r="BI87" s="17">
        <f t="shared" si="112"/>
        <v>11.476130653266335</v>
      </c>
      <c r="BJ87" s="35">
        <f t="shared" si="113"/>
        <v>2.8201724724484905</v>
      </c>
      <c r="BK87" s="18">
        <f t="shared" si="124"/>
        <v>11.490046517443076</v>
      </c>
      <c r="BM87">
        <f t="shared" si="114"/>
        <v>0.42232753663257849</v>
      </c>
      <c r="BQ87" s="41">
        <f t="shared" si="85"/>
        <v>2.9963122302074296</v>
      </c>
      <c r="BR87" s="45"/>
      <c r="BS87" s="43">
        <f t="shared" si="87"/>
        <v>0.83409837031231504</v>
      </c>
      <c r="BU87" s="57"/>
      <c r="BV87" s="59">
        <f t="shared" si="116"/>
        <v>-2.1622138598951146</v>
      </c>
    </row>
    <row r="88" spans="7:74" ht="15.75" thickBot="1" x14ac:dyDescent="0.3">
      <c r="G88" s="51" t="s">
        <v>35</v>
      </c>
      <c r="H88" s="77">
        <v>1</v>
      </c>
      <c r="I88" s="78">
        <v>0</v>
      </c>
      <c r="J88" s="78">
        <f t="shared" si="125"/>
        <v>21</v>
      </c>
      <c r="K88" s="78">
        <f t="shared" si="88"/>
        <v>2.7263109939062655</v>
      </c>
      <c r="L88" s="79">
        <f t="shared" si="117"/>
        <v>21.023796041628639</v>
      </c>
      <c r="M88" s="80">
        <v>1</v>
      </c>
      <c r="N88" s="78">
        <v>3</v>
      </c>
      <c r="O88" s="78">
        <f t="shared" si="89"/>
        <v>1</v>
      </c>
      <c r="P88" s="78">
        <f t="shared" si="90"/>
        <v>0</v>
      </c>
      <c r="Q88" s="78">
        <f t="shared" si="91"/>
        <v>21</v>
      </c>
      <c r="R88" s="78">
        <f t="shared" si="92"/>
        <v>2.7263109939062655</v>
      </c>
      <c r="S88" s="83">
        <f t="shared" si="118"/>
        <v>21.023796041628639</v>
      </c>
      <c r="T88" s="84">
        <v>0.85</v>
      </c>
      <c r="U88" s="78">
        <v>3</v>
      </c>
      <c r="V88" s="78">
        <f>(T88*U88)/(J88*(T88-1)+U88)*H88</f>
        <v>-16.999999999999957</v>
      </c>
      <c r="W88" s="78">
        <f t="shared" si="94"/>
        <v>0</v>
      </c>
      <c r="X88" s="78">
        <f t="shared" si="95"/>
        <v>-356.99999999999909</v>
      </c>
      <c r="Y88" s="78">
        <f>180+DEGREES(ATAN2(X88,V88))</f>
        <v>2.7263109939062531</v>
      </c>
      <c r="Z88" s="79">
        <f t="shared" si="119"/>
        <v>357.40453270768592</v>
      </c>
      <c r="AA88" s="80">
        <v>1.1538461538461537</v>
      </c>
      <c r="AB88" s="78">
        <v>3</v>
      </c>
      <c r="AC88" s="78">
        <f t="shared" si="97"/>
        <v>0.55555555555555569</v>
      </c>
      <c r="AD88" s="78">
        <f t="shared" si="98"/>
        <v>0</v>
      </c>
      <c r="AE88" s="78">
        <f t="shared" si="99"/>
        <v>11.66666666666667</v>
      </c>
      <c r="AF88" s="78">
        <f t="shared" si="100"/>
        <v>2.7263109939062655</v>
      </c>
      <c r="AG88" s="83">
        <f t="shared" si="120"/>
        <v>11.67988668979369</v>
      </c>
      <c r="AK88" s="85" t="s">
        <v>35</v>
      </c>
      <c r="AL88" s="77">
        <v>1</v>
      </c>
      <c r="AM88" s="78">
        <v>0</v>
      </c>
      <c r="AN88" s="78">
        <f t="shared" si="126"/>
        <v>21.3</v>
      </c>
      <c r="AO88" s="78">
        <f t="shared" si="101"/>
        <v>2.6879689656035737</v>
      </c>
      <c r="AP88" s="79">
        <f t="shared" si="121"/>
        <v>21.323461257497573</v>
      </c>
      <c r="AQ88" s="80">
        <v>1</v>
      </c>
      <c r="AR88" s="78">
        <v>3</v>
      </c>
      <c r="AS88" s="78">
        <f t="shared" si="102"/>
        <v>1</v>
      </c>
      <c r="AT88" s="78">
        <f t="shared" si="103"/>
        <v>0</v>
      </c>
      <c r="AU88" s="78">
        <f t="shared" si="104"/>
        <v>21.3</v>
      </c>
      <c r="AV88" s="78">
        <f t="shared" si="105"/>
        <v>2.6879689656035737</v>
      </c>
      <c r="AW88" s="83">
        <f t="shared" si="122"/>
        <v>21.323461257497573</v>
      </c>
      <c r="AX88" s="84">
        <v>0.85</v>
      </c>
      <c r="AY88" s="78">
        <v>3</v>
      </c>
      <c r="AZ88" s="78">
        <f t="shared" si="106"/>
        <v>-13.076923076923027</v>
      </c>
      <c r="BA88" s="78">
        <f t="shared" si="107"/>
        <v>0</v>
      </c>
      <c r="BB88" s="78">
        <f t="shared" si="108"/>
        <v>-278.53846153846047</v>
      </c>
      <c r="BC88" s="78">
        <f>180+DEGREES(ATAN2(BB88,AZ88))</f>
        <v>2.6879689656035737</v>
      </c>
      <c r="BD88" s="79">
        <f t="shared" si="123"/>
        <v>278.84526259804414</v>
      </c>
      <c r="BE88" s="80">
        <v>1.1538461538461537</v>
      </c>
      <c r="BF88" s="78">
        <v>3</v>
      </c>
      <c r="BG88" s="78">
        <f t="shared" si="110"/>
        <v>0.55147058823529427</v>
      </c>
      <c r="BH88" s="78">
        <f t="shared" si="111"/>
        <v>0</v>
      </c>
      <c r="BI88" s="78">
        <f t="shared" si="112"/>
        <v>11.746323529411768</v>
      </c>
      <c r="BJ88" s="78">
        <f t="shared" si="113"/>
        <v>2.6879689656035737</v>
      </c>
      <c r="BK88" s="83">
        <f t="shared" si="124"/>
        <v>11.759261722884695</v>
      </c>
      <c r="BM88">
        <f t="shared" si="114"/>
        <v>0.38342028302691844</v>
      </c>
      <c r="BQ88" s="50">
        <f t="shared" si="85"/>
        <v>2.9966521586893435</v>
      </c>
      <c r="BR88" s="51"/>
      <c r="BS88" s="52">
        <f t="shared" si="87"/>
        <v>0.79375033091004354</v>
      </c>
      <c r="BT88" s="86"/>
      <c r="BU88" s="50">
        <f t="shared" si="115"/>
        <v>-2.9966521586893435</v>
      </c>
      <c r="BV88" s="85">
        <f t="shared" si="116"/>
        <v>-2.2029018277793</v>
      </c>
    </row>
  </sheetData>
  <mergeCells count="111">
    <mergeCell ref="BU9:BU10"/>
    <mergeCell ref="BV9:BV10"/>
    <mergeCell ref="BU37:BU38"/>
    <mergeCell ref="BV37:BV38"/>
    <mergeCell ref="BU65:BU66"/>
    <mergeCell ref="BV65:BV66"/>
    <mergeCell ref="BR9:BR10"/>
    <mergeCell ref="BS9:BS10"/>
    <mergeCell ref="BS37:BS38"/>
    <mergeCell ref="BJ65:BJ66"/>
    <mergeCell ref="BK65:BK66"/>
    <mergeCell ref="BQ9:BQ10"/>
    <mergeCell ref="BQ65:BQ66"/>
    <mergeCell ref="BR65:BR66"/>
    <mergeCell ref="BS65:BS66"/>
    <mergeCell ref="AZ65:BB65"/>
    <mergeCell ref="BC65:BC66"/>
    <mergeCell ref="BD65:BD66"/>
    <mergeCell ref="BE37:BF37"/>
    <mergeCell ref="BG37:BI37"/>
    <mergeCell ref="BJ37:BJ38"/>
    <mergeCell ref="BK37:BK38"/>
    <mergeCell ref="BQ37:BQ38"/>
    <mergeCell ref="BR37:BR38"/>
    <mergeCell ref="AZ37:BB37"/>
    <mergeCell ref="BC37:BC38"/>
    <mergeCell ref="BD37:BD38"/>
    <mergeCell ref="BK9:BK10"/>
    <mergeCell ref="T65:U65"/>
    <mergeCell ref="V65:X65"/>
    <mergeCell ref="Y65:Y66"/>
    <mergeCell ref="Z65:Z66"/>
    <mergeCell ref="AA65:AB65"/>
    <mergeCell ref="AC65:AE65"/>
    <mergeCell ref="AF65:AF66"/>
    <mergeCell ref="BE65:BF65"/>
    <mergeCell ref="BG65:BI65"/>
    <mergeCell ref="BJ9:BJ10"/>
    <mergeCell ref="Z37:Z38"/>
    <mergeCell ref="AA37:AB37"/>
    <mergeCell ref="AC37:AE37"/>
    <mergeCell ref="AF37:AF38"/>
    <mergeCell ref="AZ9:BB9"/>
    <mergeCell ref="BE9:BF9"/>
    <mergeCell ref="BG9:BI9"/>
    <mergeCell ref="BD9:BD10"/>
    <mergeCell ref="AQ9:AR9"/>
    <mergeCell ref="BC9:BC10"/>
    <mergeCell ref="AS9:AU9"/>
    <mergeCell ref="AV9:AV10"/>
    <mergeCell ref="K9:K10"/>
    <mergeCell ref="R9:R10"/>
    <mergeCell ref="AG65:AG66"/>
    <mergeCell ref="AK65:AK66"/>
    <mergeCell ref="AL65:AN65"/>
    <mergeCell ref="AW37:AW38"/>
    <mergeCell ref="AX37:AY37"/>
    <mergeCell ref="AW65:AW66"/>
    <mergeCell ref="AX65:AY65"/>
    <mergeCell ref="AP9:AP10"/>
    <mergeCell ref="AW9:AW10"/>
    <mergeCell ref="AX9:AY9"/>
    <mergeCell ref="AG37:AG38"/>
    <mergeCell ref="AK37:AK38"/>
    <mergeCell ref="AL37:AN37"/>
    <mergeCell ref="AP37:AP38"/>
    <mergeCell ref="AQ37:AR37"/>
    <mergeCell ref="AS37:AU37"/>
    <mergeCell ref="L65:L66"/>
    <mergeCell ref="S65:S66"/>
    <mergeCell ref="G9:G10"/>
    <mergeCell ref="H9:J9"/>
    <mergeCell ref="O9:Q9"/>
    <mergeCell ref="M9:N9"/>
    <mergeCell ref="AO9:AO10"/>
    <mergeCell ref="S9:S10"/>
    <mergeCell ref="V9:X9"/>
    <mergeCell ref="Y9:Y10"/>
    <mergeCell ref="AA9:AB9"/>
    <mergeCell ref="AC9:AE9"/>
    <mergeCell ref="AF9:AF10"/>
    <mergeCell ref="L9:L10"/>
    <mergeCell ref="Z9:Z10"/>
    <mergeCell ref="AG9:AG10"/>
    <mergeCell ref="T9:U9"/>
    <mergeCell ref="AK9:AK10"/>
    <mergeCell ref="AL9:AN9"/>
    <mergeCell ref="G37:G38"/>
    <mergeCell ref="H37:J37"/>
    <mergeCell ref="K37:K38"/>
    <mergeCell ref="M37:N37"/>
    <mergeCell ref="O37:Q37"/>
    <mergeCell ref="R65:R66"/>
    <mergeCell ref="AO37:AO38"/>
    <mergeCell ref="R37:R38"/>
    <mergeCell ref="AV37:AV38"/>
    <mergeCell ref="AP65:AP66"/>
    <mergeCell ref="AQ65:AR65"/>
    <mergeCell ref="AS65:AU65"/>
    <mergeCell ref="AV65:AV66"/>
    <mergeCell ref="G65:G66"/>
    <mergeCell ref="H65:J65"/>
    <mergeCell ref="K65:K66"/>
    <mergeCell ref="M65:N65"/>
    <mergeCell ref="O65:Q65"/>
    <mergeCell ref="AO65:AO66"/>
    <mergeCell ref="L37:L38"/>
    <mergeCell ref="S37:S38"/>
    <mergeCell ref="T37:U37"/>
    <mergeCell ref="V37:X37"/>
    <mergeCell ref="Y37:Y38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G88"/>
  <sheetViews>
    <sheetView topLeftCell="CA22" zoomScale="70" zoomScaleNormal="70" workbookViewId="0">
      <selection activeCell="CO58" sqref="CO58"/>
    </sheetView>
  </sheetViews>
  <sheetFormatPr defaultRowHeight="15" x14ac:dyDescent="0.25"/>
  <cols>
    <col min="2" max="2" width="7.85546875" customWidth="1"/>
    <col min="3" max="3" width="8.7109375" customWidth="1"/>
    <col min="4" max="4" width="14.140625" customWidth="1"/>
    <col min="5" max="5" width="13.5703125" customWidth="1"/>
    <col min="32" max="32" width="8.42578125" customWidth="1"/>
    <col min="62" max="62" width="9.5703125" customWidth="1"/>
  </cols>
  <sheetData>
    <row r="2" spans="2:72" ht="32.25" customHeight="1" x14ac:dyDescent="0.25">
      <c r="B2" s="3" t="s">
        <v>12</v>
      </c>
      <c r="C2" s="3" t="s">
        <v>13</v>
      </c>
      <c r="D2" s="4" t="s">
        <v>11</v>
      </c>
      <c r="E2" s="4" t="s">
        <v>63</v>
      </c>
    </row>
    <row r="3" spans="2:72" x14ac:dyDescent="0.25">
      <c r="B3" s="1">
        <v>100</v>
      </c>
      <c r="C3" s="1">
        <v>100</v>
      </c>
      <c r="D3" s="1">
        <v>3</v>
      </c>
      <c r="E3" s="1">
        <f>SIN(RADIANS(B3/2))/SIN(RADIANS(C3/2))</f>
        <v>1</v>
      </c>
    </row>
    <row r="4" spans="2:72" x14ac:dyDescent="0.25">
      <c r="B4" s="1">
        <v>100</v>
      </c>
      <c r="C4" s="1">
        <v>90</v>
      </c>
      <c r="D4" s="1">
        <v>3</v>
      </c>
      <c r="E4" s="1">
        <f t="shared" ref="E4:E5" si="0">SIN(RADIANS(B4/2))/SIN(RADIANS(C4/2))</f>
        <v>1.0833504408394037</v>
      </c>
    </row>
    <row r="5" spans="2:72" x14ac:dyDescent="0.25">
      <c r="B5" s="1">
        <v>100</v>
      </c>
      <c r="C5" s="1">
        <v>110</v>
      </c>
      <c r="D5" s="1">
        <v>3</v>
      </c>
      <c r="E5" s="1">
        <f t="shared" si="0"/>
        <v>0.93516759002156902</v>
      </c>
    </row>
    <row r="7" spans="2:72" ht="15.75" thickBot="1" x14ac:dyDescent="0.3"/>
    <row r="8" spans="2:72" ht="15.75" thickBot="1" x14ac:dyDescent="0.3">
      <c r="G8" s="47" t="s">
        <v>46</v>
      </c>
      <c r="H8" s="21"/>
      <c r="I8" s="21"/>
      <c r="J8" s="21"/>
      <c r="K8" s="21"/>
      <c r="L8" s="21"/>
      <c r="M8" s="27" t="s">
        <v>60</v>
      </c>
      <c r="N8" s="21"/>
      <c r="O8" s="21"/>
      <c r="P8" s="21"/>
      <c r="Q8" s="21"/>
      <c r="R8" s="21"/>
      <c r="S8" s="21"/>
      <c r="T8" s="27" t="s">
        <v>61</v>
      </c>
      <c r="U8" s="21"/>
      <c r="V8" s="21"/>
      <c r="W8" s="21"/>
      <c r="X8" s="21"/>
      <c r="Y8" s="21"/>
      <c r="Z8" s="21"/>
      <c r="AA8" s="27" t="s">
        <v>62</v>
      </c>
      <c r="AB8" s="21"/>
      <c r="AC8" s="21"/>
      <c r="AD8" s="21"/>
      <c r="AE8" s="21"/>
      <c r="AF8" s="21"/>
      <c r="AG8" s="21"/>
      <c r="AH8" s="6"/>
      <c r="AI8" s="6"/>
      <c r="AJ8" s="6"/>
      <c r="AK8" s="47" t="s">
        <v>43</v>
      </c>
      <c r="AL8" s="6"/>
      <c r="AM8" s="21"/>
      <c r="AN8" s="21"/>
      <c r="AO8" s="21"/>
      <c r="AP8" s="21"/>
      <c r="AQ8" s="27" t="s">
        <v>60</v>
      </c>
      <c r="AR8" s="21"/>
      <c r="AS8" s="21"/>
      <c r="AT8" s="21"/>
      <c r="AU8" s="21"/>
      <c r="AV8" s="21"/>
      <c r="AW8" s="21"/>
      <c r="AX8" s="27" t="s">
        <v>61</v>
      </c>
      <c r="AY8" s="21"/>
      <c r="AZ8" s="21"/>
      <c r="BA8" s="21"/>
      <c r="BB8" s="21"/>
      <c r="BC8" s="21"/>
      <c r="BD8" s="21"/>
      <c r="BE8" s="27" t="s">
        <v>62</v>
      </c>
      <c r="BF8" s="21"/>
      <c r="BG8" s="21"/>
      <c r="BH8" s="21"/>
      <c r="BI8" s="21"/>
      <c r="BJ8" s="21"/>
      <c r="BO8" s="46" t="s">
        <v>51</v>
      </c>
      <c r="BS8" s="46" t="s">
        <v>52</v>
      </c>
    </row>
    <row r="9" spans="2:72" x14ac:dyDescent="0.25">
      <c r="G9" s="92" t="s">
        <v>2</v>
      </c>
      <c r="H9" s="94" t="s">
        <v>0</v>
      </c>
      <c r="I9" s="95"/>
      <c r="J9" s="96"/>
      <c r="K9" s="97" t="s">
        <v>45</v>
      </c>
      <c r="L9" s="102" t="s">
        <v>47</v>
      </c>
      <c r="M9" s="99" t="s">
        <v>42</v>
      </c>
      <c r="N9" s="100"/>
      <c r="O9" s="101" t="s">
        <v>3</v>
      </c>
      <c r="P9" s="95"/>
      <c r="Q9" s="96"/>
      <c r="R9" s="97" t="s">
        <v>45</v>
      </c>
      <c r="S9" s="104" t="s">
        <v>47</v>
      </c>
      <c r="T9" s="106" t="s">
        <v>42</v>
      </c>
      <c r="U9" s="100"/>
      <c r="V9" s="101" t="s">
        <v>3</v>
      </c>
      <c r="W9" s="95"/>
      <c r="X9" s="96"/>
      <c r="Y9" s="97" t="s">
        <v>45</v>
      </c>
      <c r="Z9" s="102" t="s">
        <v>47</v>
      </c>
      <c r="AA9" s="99" t="s">
        <v>42</v>
      </c>
      <c r="AB9" s="100"/>
      <c r="AC9" s="101" t="s">
        <v>3</v>
      </c>
      <c r="AD9" s="95"/>
      <c r="AE9" s="96"/>
      <c r="AF9" s="97" t="s">
        <v>45</v>
      </c>
      <c r="AG9" s="104" t="s">
        <v>47</v>
      </c>
      <c r="AH9" s="6"/>
      <c r="AI9" s="6"/>
      <c r="AJ9" s="6"/>
      <c r="AK9" s="92" t="s">
        <v>2</v>
      </c>
      <c r="AL9" s="94" t="s">
        <v>0</v>
      </c>
      <c r="AM9" s="95"/>
      <c r="AN9" s="96"/>
      <c r="AO9" s="97" t="s">
        <v>45</v>
      </c>
      <c r="AP9" s="102" t="s">
        <v>47</v>
      </c>
      <c r="AQ9" s="99" t="s">
        <v>42</v>
      </c>
      <c r="AR9" s="100"/>
      <c r="AS9" s="101" t="s">
        <v>3</v>
      </c>
      <c r="AT9" s="95"/>
      <c r="AU9" s="96"/>
      <c r="AV9" s="97" t="s">
        <v>45</v>
      </c>
      <c r="AW9" s="104" t="s">
        <v>47</v>
      </c>
      <c r="AX9" s="99" t="s">
        <v>42</v>
      </c>
      <c r="AY9" s="100"/>
      <c r="AZ9" s="101" t="s">
        <v>3</v>
      </c>
      <c r="BA9" s="95"/>
      <c r="BB9" s="96"/>
      <c r="BC9" s="97" t="s">
        <v>45</v>
      </c>
      <c r="BD9" s="104" t="s">
        <v>47</v>
      </c>
      <c r="BE9" s="106" t="s">
        <v>42</v>
      </c>
      <c r="BF9" s="100"/>
      <c r="BG9" s="101" t="s">
        <v>3</v>
      </c>
      <c r="BH9" s="95"/>
      <c r="BI9" s="96"/>
      <c r="BJ9" s="97" t="s">
        <v>45</v>
      </c>
      <c r="BK9" s="104" t="s">
        <v>47</v>
      </c>
      <c r="BO9" s="107" t="s">
        <v>60</v>
      </c>
      <c r="BP9" s="109" t="s">
        <v>61</v>
      </c>
      <c r="BQ9" s="104" t="s">
        <v>62</v>
      </c>
      <c r="BS9" s="112" t="s">
        <v>61</v>
      </c>
      <c r="BT9" s="114" t="s">
        <v>62</v>
      </c>
    </row>
    <row r="10" spans="2:72" ht="15.75" thickBot="1" x14ac:dyDescent="0.3">
      <c r="G10" s="93"/>
      <c r="H10" s="22" t="s">
        <v>36</v>
      </c>
      <c r="I10" s="23" t="s">
        <v>37</v>
      </c>
      <c r="J10" s="23" t="s">
        <v>38</v>
      </c>
      <c r="K10" s="98"/>
      <c r="L10" s="103"/>
      <c r="M10" s="63" t="s">
        <v>6</v>
      </c>
      <c r="N10" s="64" t="s">
        <v>7</v>
      </c>
      <c r="O10" s="65" t="s">
        <v>39</v>
      </c>
      <c r="P10" s="66" t="s">
        <v>40</v>
      </c>
      <c r="Q10" s="66" t="s">
        <v>41</v>
      </c>
      <c r="R10" s="116"/>
      <c r="S10" s="111"/>
      <c r="T10" s="63" t="s">
        <v>6</v>
      </c>
      <c r="U10" s="64" t="s">
        <v>7</v>
      </c>
      <c r="V10" s="65" t="s">
        <v>39</v>
      </c>
      <c r="W10" s="66" t="s">
        <v>40</v>
      </c>
      <c r="X10" s="66" t="s">
        <v>41</v>
      </c>
      <c r="Y10" s="116"/>
      <c r="Z10" s="117"/>
      <c r="AA10" s="63" t="s">
        <v>6</v>
      </c>
      <c r="AB10" s="64" t="s">
        <v>7</v>
      </c>
      <c r="AC10" s="65" t="s">
        <v>39</v>
      </c>
      <c r="AD10" s="66" t="s">
        <v>40</v>
      </c>
      <c r="AE10" s="66" t="s">
        <v>41</v>
      </c>
      <c r="AF10" s="116"/>
      <c r="AG10" s="111"/>
      <c r="AH10" s="6"/>
      <c r="AI10" s="6"/>
      <c r="AJ10" s="6"/>
      <c r="AK10" s="93"/>
      <c r="AL10" s="22" t="s">
        <v>36</v>
      </c>
      <c r="AM10" s="23" t="s">
        <v>37</v>
      </c>
      <c r="AN10" s="23" t="s">
        <v>38</v>
      </c>
      <c r="AO10" s="98"/>
      <c r="AP10" s="103"/>
      <c r="AQ10" s="24" t="s">
        <v>6</v>
      </c>
      <c r="AR10" s="25" t="s">
        <v>7</v>
      </c>
      <c r="AS10" s="26" t="s">
        <v>39</v>
      </c>
      <c r="AT10" s="23" t="s">
        <v>40</v>
      </c>
      <c r="AU10" s="23" t="s">
        <v>41</v>
      </c>
      <c r="AV10" s="98"/>
      <c r="AW10" s="105"/>
      <c r="AX10" s="24" t="s">
        <v>6</v>
      </c>
      <c r="AY10" s="25" t="s">
        <v>7</v>
      </c>
      <c r="AZ10" s="26" t="s">
        <v>39</v>
      </c>
      <c r="BA10" s="23" t="s">
        <v>40</v>
      </c>
      <c r="BB10" s="23" t="s">
        <v>41</v>
      </c>
      <c r="BC10" s="98"/>
      <c r="BD10" s="105"/>
      <c r="BE10" s="25" t="s">
        <v>6</v>
      </c>
      <c r="BF10" s="25" t="s">
        <v>7</v>
      </c>
      <c r="BG10" s="26" t="s">
        <v>39</v>
      </c>
      <c r="BH10" s="23" t="s">
        <v>40</v>
      </c>
      <c r="BI10" s="23" t="s">
        <v>41</v>
      </c>
      <c r="BJ10" s="98"/>
      <c r="BK10" s="105"/>
      <c r="BO10" s="108"/>
      <c r="BP10" s="110"/>
      <c r="BQ10" s="111"/>
      <c r="BS10" s="113"/>
      <c r="BT10" s="115"/>
    </row>
    <row r="11" spans="2:72" ht="15.75" thickBot="1" x14ac:dyDescent="0.3">
      <c r="G11" s="51" t="s">
        <v>14</v>
      </c>
      <c r="H11" s="77">
        <v>1</v>
      </c>
      <c r="I11" s="78">
        <v>0</v>
      </c>
      <c r="J11" s="78">
        <v>0.01</v>
      </c>
      <c r="K11" s="78">
        <f>DEGREES(ATAN2(J11,H11))</f>
        <v>89.427061302316517</v>
      </c>
      <c r="L11" s="79">
        <f>SQRT(H11*H11+I11*I11+J11*J11)</f>
        <v>1.0000499987500624</v>
      </c>
      <c r="M11" s="80">
        <v>1</v>
      </c>
      <c r="N11" s="79">
        <v>3</v>
      </c>
      <c r="O11" s="78">
        <f>M11*N11/(J11*(1-M11)+M11*N11)*H11</f>
        <v>1</v>
      </c>
      <c r="P11" s="78">
        <f>M11*N11/(J11*(1-M11)+M11*N11)*I11</f>
        <v>0</v>
      </c>
      <c r="Q11" s="78">
        <f>M11*N11/(J11*(1-M11)+M11*N11)*J11/M11</f>
        <v>0.01</v>
      </c>
      <c r="R11" s="81">
        <f>DEGREES(ATAN2(Q11,O11))</f>
        <v>89.427061302316517</v>
      </c>
      <c r="S11" s="79">
        <f>SQRT(O11*O11+P11*P11+Q11*Q11)</f>
        <v>1.0000499987500624</v>
      </c>
      <c r="T11" s="80">
        <v>0.9</v>
      </c>
      <c r="U11" s="81">
        <v>3</v>
      </c>
      <c r="V11" s="78">
        <f>T11*U11/(J11*(1-T11)+T11*U11)*H11</f>
        <v>0.99962976675305448</v>
      </c>
      <c r="W11" s="78">
        <f>T11*U11/(J11*(1-T11)+T11*U11)*I11</f>
        <v>0</v>
      </c>
      <c r="X11" s="78">
        <f>T11*U11/(J11*(1-T11)+T11*U11)*J11/T11</f>
        <v>1.1106997408367271E-2</v>
      </c>
      <c r="Y11" s="78">
        <f>DEGREES(ATAN2(X11,V11))</f>
        <v>89.363406424036526</v>
      </c>
      <c r="Z11" s="83">
        <f>SQRT(V11*V11+W11*W11+X11*X11)</f>
        <v>0.99969147038983763</v>
      </c>
      <c r="AA11" s="84">
        <v>1.1000000000000001</v>
      </c>
      <c r="AB11" s="81">
        <v>3</v>
      </c>
      <c r="AC11" s="78">
        <f>AA11*AB11/(J11*(1-AA11)+AA11*AB11)*H11</f>
        <v>1.0003031221582297</v>
      </c>
      <c r="AD11" s="78">
        <f>AA11*AB11/(J11*(1-AA11)+AA11*AB11)*I11</f>
        <v>0</v>
      </c>
      <c r="AE11" s="78">
        <f>AA11*AB11/(J11*(1-AA11)+AA11*AB11)*J11/AA11</f>
        <v>9.0936647468929967E-3</v>
      </c>
      <c r="AF11" s="78">
        <f>DEGREES(ATAN2(AE11,AC11))</f>
        <v>89.479143625498054</v>
      </c>
      <c r="AG11" s="83">
        <f>SQRT(AC11*AC11+AD11*AD11+AE11*AE11)</f>
        <v>1.0003444561439978</v>
      </c>
      <c r="AH11" s="6"/>
      <c r="AI11" s="6"/>
      <c r="AJ11" s="6"/>
      <c r="AK11" s="51" t="s">
        <v>14</v>
      </c>
      <c r="AL11" s="77">
        <v>1</v>
      </c>
      <c r="AM11" s="78">
        <v>0</v>
      </c>
      <c r="AN11" s="78">
        <v>0.11</v>
      </c>
      <c r="AO11" s="78">
        <f>DEGREES(ATAN2(AN11,AL11))</f>
        <v>83.722701510402459</v>
      </c>
      <c r="AP11" s="79">
        <f>SQRT(AL11*AL11+AM11*AM11+AN11*AN11)</f>
        <v>1.0060318086422517</v>
      </c>
      <c r="AQ11" s="80">
        <v>1</v>
      </c>
      <c r="AR11" s="78">
        <v>3</v>
      </c>
      <c r="AS11" s="78">
        <f>AQ11*AR11/(AN11*(1-AQ11)+AQ11*AR11)*AL11</f>
        <v>1</v>
      </c>
      <c r="AT11" s="78">
        <f>AQ11*AR11/(AN11*(1-AQ11)+AQ11*AR11)*AM11</f>
        <v>0</v>
      </c>
      <c r="AU11" s="78">
        <f>AQ11*AR11/(AN11*(1-AQ11)+AQ11*AR11)*AN11/AQ11</f>
        <v>0.11</v>
      </c>
      <c r="AV11" s="78">
        <f>DEGREES(ATAN2(AU11,AS11))</f>
        <v>83.722701510402459</v>
      </c>
      <c r="AW11" s="83">
        <f>SQRT(AS11*AS11+AT11*AT11+AU11*AU11)</f>
        <v>1.0060318086422517</v>
      </c>
      <c r="AX11" s="80">
        <v>0.9</v>
      </c>
      <c r="AY11" s="78">
        <v>3</v>
      </c>
      <c r="AZ11" s="78">
        <f>AX11*AY11/(AN11*(1-AX11)+AX11*AY11)*AL11</f>
        <v>0.99594245665805969</v>
      </c>
      <c r="BA11" s="78">
        <f>AX11*AY11/(AN11*(1-AX11)+AX11*AY11)*AM11</f>
        <v>0</v>
      </c>
      <c r="BB11" s="78">
        <f>AX11*AY11/(AN11*(1-AX11)+AX11*AY11)*AN11/AX11</f>
        <v>0.12172630025820728</v>
      </c>
      <c r="BC11" s="78">
        <f>DEGREES(ATAN2(BB11,AZ11))</f>
        <v>83.031743258621461</v>
      </c>
      <c r="BD11" s="83">
        <f>SQRT(AZ11*AZ11+BA11*BA11+BB11*BB11)</f>
        <v>1.0033537108859678</v>
      </c>
      <c r="BE11" s="84">
        <v>1.1000000000000001</v>
      </c>
      <c r="BF11" s="78">
        <v>3</v>
      </c>
      <c r="BG11" s="78">
        <f>BE11*BF11/(AN11*(1-BE11)+BE11*BF11)*AL11</f>
        <v>1.0033444816053512</v>
      </c>
      <c r="BH11" s="78">
        <f>BE11*BF11/(AN11*(1-BE11)+BE11*BF11)*AM11</f>
        <v>0</v>
      </c>
      <c r="BI11" s="78">
        <f>BE11*BF11/(AN11*(1-BE11)+BE11*BF11)*AN11/BE11</f>
        <v>0.10033444816053511</v>
      </c>
      <c r="BJ11" s="77">
        <f>DEGREES(ATAN2(BI11,BG11))</f>
        <v>84.289406862500371</v>
      </c>
      <c r="BK11" s="83">
        <f>SQRT(BG11*BG11+BH11*BH11+BI11*BI11)</f>
        <v>1.0083487245271796</v>
      </c>
      <c r="BO11" s="88">
        <f t="shared" ref="BO11:BO32" si="1">(AW11-S11)/0.1</f>
        <v>5.981809892189327E-2</v>
      </c>
      <c r="BP11" s="89">
        <f t="shared" ref="BP11:BP30" si="2">(BD11-Z11)/0.1</f>
        <v>3.6622404961301758E-2</v>
      </c>
      <c r="BQ11" s="90">
        <f t="shared" ref="BQ11:BQ32" si="3">(BK11-AG11)/0.1</f>
        <v>8.0042683831818007E-2</v>
      </c>
      <c r="BR11" s="86"/>
      <c r="BS11" s="50">
        <f>BP11-BO11</f>
        <v>-2.3195693960591512E-2</v>
      </c>
      <c r="BT11" s="87">
        <f>BQ11-BO11</f>
        <v>2.0224584909924737E-2</v>
      </c>
    </row>
    <row r="12" spans="2:72" x14ac:dyDescent="0.25">
      <c r="G12" s="13" t="s">
        <v>15</v>
      </c>
      <c r="H12" s="48">
        <v>1</v>
      </c>
      <c r="I12" s="7">
        <v>0</v>
      </c>
      <c r="J12" s="7">
        <v>1</v>
      </c>
      <c r="K12" s="28">
        <f t="shared" ref="K12:K32" si="4">DEGREES(ATAN2(J12,H12))</f>
        <v>45</v>
      </c>
      <c r="L12" s="29">
        <f>SQRT(H12*H12+I12*I12+J12*J12)</f>
        <v>1.4142135623730951</v>
      </c>
      <c r="M12" s="32">
        <v>1</v>
      </c>
      <c r="N12" s="67">
        <v>3</v>
      </c>
      <c r="O12" s="74">
        <f t="shared" ref="O12:O32" si="5">M12*N12/(J12*(1-M12)+M12*N12)*H12</f>
        <v>1</v>
      </c>
      <c r="P12" s="74">
        <f t="shared" ref="P12:P32" si="6">M12*N12/(J12*(1-M12)+M12*N12)*I12</f>
        <v>0</v>
      </c>
      <c r="Q12" s="74">
        <f t="shared" ref="Q12:Q32" si="7">M12*N12/(J12*(1-M12)+M12*N12)*J12/M12</f>
        <v>1</v>
      </c>
      <c r="R12" s="70">
        <f t="shared" ref="R12:R32" si="8">DEGREES(ATAN2(Q12,O12))</f>
        <v>45</v>
      </c>
      <c r="S12" s="29">
        <f>SQRT(O12*O12+P12*P12+Q12*Q12)</f>
        <v>1.4142135623730951</v>
      </c>
      <c r="T12" s="32">
        <v>0.9</v>
      </c>
      <c r="U12" s="60">
        <v>3</v>
      </c>
      <c r="V12" s="74">
        <f t="shared" ref="V12:V32" si="9">T12*U12/(J12*(1-T12)+T12*U12)*H12</f>
        <v>0.9642857142857143</v>
      </c>
      <c r="W12" s="74">
        <f t="shared" ref="W12:W32" si="10">T12*U12/(J12*(1-T12)+T12*U12)*I12</f>
        <v>0</v>
      </c>
      <c r="X12" s="74">
        <f t="shared" ref="X12:X32" si="11">T12*U12/(J12*(1-T12)+T12*U12)*J12/T12</f>
        <v>1.0714285714285714</v>
      </c>
      <c r="Y12" s="28">
        <f t="shared" ref="Y12:Y30" si="12">DEGREES(ATAN2(X12,V12))</f>
        <v>41.987212495816657</v>
      </c>
      <c r="Z12" s="30">
        <f>SQRT(V12*V12+W12*W12+X12*X12)</f>
        <v>1.4414597193293262</v>
      </c>
      <c r="AA12" s="34">
        <v>1.1000000000000001</v>
      </c>
      <c r="AB12" s="60">
        <v>3</v>
      </c>
      <c r="AC12" s="74">
        <f t="shared" ref="AC12:AC32" si="13">AA12*AB12/(J12*(1-AA12)+AA12*AB12)*H12</f>
        <v>1.03125</v>
      </c>
      <c r="AD12" s="74">
        <f t="shared" ref="AD12:AD32" si="14">AA12*AB12/(J12*(1-AA12)+AA12*AB12)*I12</f>
        <v>0</v>
      </c>
      <c r="AE12" s="74">
        <f t="shared" ref="AE12:AE32" si="15">AA12*AB12/(J12*(1-AA12)+AA12*AB12)*J12/AA12</f>
        <v>0.93749999999999989</v>
      </c>
      <c r="AF12" s="28">
        <f t="shared" ref="AF12:AF32" si="16">DEGREES(ATAN2(AE12,AC12))</f>
        <v>47.726310993906267</v>
      </c>
      <c r="AG12" s="30">
        <f>SQRT(AC12*AC12+AD12*AD12+AE12*AE12)</f>
        <v>1.3936939450611099</v>
      </c>
      <c r="AH12" s="6"/>
      <c r="AI12" s="6"/>
      <c r="AJ12" s="6"/>
      <c r="AK12" s="13" t="s">
        <v>15</v>
      </c>
      <c r="AL12" s="48">
        <v>1</v>
      </c>
      <c r="AM12" s="7">
        <v>0</v>
      </c>
      <c r="AN12" s="7">
        <v>1.1000000000000001</v>
      </c>
      <c r="AO12" s="29">
        <f t="shared" ref="AO12:AO32" si="17">DEGREES(ATAN2(AN12,AL12))</f>
        <v>42.27368900609374</v>
      </c>
      <c r="AP12" s="29">
        <f>SQRT(AL12*AL12+AM12*AM12+AN12*AN12)</f>
        <v>1.4866068747318506</v>
      </c>
      <c r="AQ12" s="32">
        <v>1</v>
      </c>
      <c r="AR12" s="33">
        <v>3</v>
      </c>
      <c r="AS12" s="74">
        <f t="shared" ref="AS12:AS32" si="18">AQ12*AR12/(AN12*(1-AQ12)+AQ12*AR12)*AL12</f>
        <v>1</v>
      </c>
      <c r="AT12" s="74">
        <f t="shared" ref="AT12:AT32" si="19">AQ12*AR12/(AN12*(1-AQ12)+AQ12*AR12)*AM12</f>
        <v>0</v>
      </c>
      <c r="AU12" s="74">
        <f t="shared" ref="AU12:AU32" si="20">AQ12*AR12/(AN12*(1-AQ12)+AQ12*AR12)*AN12/AQ12</f>
        <v>1.1000000000000001</v>
      </c>
      <c r="AV12" s="28">
        <f t="shared" ref="AV12:AV32" si="21">DEGREES(ATAN2(AU12,AS12))</f>
        <v>42.27368900609374</v>
      </c>
      <c r="AW12" s="30">
        <f>SQRT(AS12*AS12+AT12*AT12+AU12*AU12)</f>
        <v>1.4866068747318506</v>
      </c>
      <c r="AX12" s="32">
        <v>0.9</v>
      </c>
      <c r="AY12" s="33">
        <v>3</v>
      </c>
      <c r="AZ12" s="74">
        <f t="shared" ref="AZ12:AZ32" si="22">AX12*AY12/(AN12*(1-AX12)+AX12*AY12)*AL12</f>
        <v>0.96085409252669041</v>
      </c>
      <c r="BA12" s="74">
        <f t="shared" ref="BA12:BA32" si="23">AX12*AY12/(AN12*(1-AX12)+AX12*AY12)*AM12</f>
        <v>0</v>
      </c>
      <c r="BB12" s="74">
        <f t="shared" ref="BB12:BB32" si="24">AX12*AY12/(AN12*(1-AX12)+AX12*AY12)*AN12/AX12</f>
        <v>1.1743772241992882</v>
      </c>
      <c r="BC12" s="28">
        <f t="shared" ref="BC12:BC30" si="25">DEGREES(ATAN2(BB12,AZ12))</f>
        <v>39.289406862500357</v>
      </c>
      <c r="BD12" s="30">
        <f>SQRT(AZ12*AZ12+BA12*BA12+BB12*BB12)</f>
        <v>1.517366946998423</v>
      </c>
      <c r="BE12" s="34">
        <v>1.1000000000000001</v>
      </c>
      <c r="BF12" s="33">
        <v>3</v>
      </c>
      <c r="BG12" s="74">
        <f t="shared" ref="BG12:BG32" si="26">BE12*BF12/(AN12*(1-BE12)+BE12*BF12)*AL12</f>
        <v>1.0344827586206897</v>
      </c>
      <c r="BH12" s="74">
        <f t="shared" ref="BH12:BH32" si="27">BE12*BF12/(AN12*(1-BE12)+BE12*BF12)*AM12</f>
        <v>0</v>
      </c>
      <c r="BI12" s="74">
        <f t="shared" ref="BI12:BI32" si="28">BE12*BF12/(AN12*(1-BE12)+BE12*BF12)*AN12/BE12</f>
        <v>1.0344827586206897</v>
      </c>
      <c r="BJ12" s="28">
        <f t="shared" ref="BJ12:BJ16" si="29">DEGREES(ATAN2(BI12,BG12))</f>
        <v>45</v>
      </c>
      <c r="BK12" s="30">
        <f>SQRT(BG12*BG12+BH12*BH12+BI12*BI12)</f>
        <v>1.4629795472825122</v>
      </c>
      <c r="BO12" s="40">
        <f t="shared" si="1"/>
        <v>0.72393312358755457</v>
      </c>
      <c r="BP12" s="44">
        <f t="shared" si="2"/>
        <v>0.75907227669096855</v>
      </c>
      <c r="BQ12" s="42">
        <f t="shared" si="3"/>
        <v>0.69285602221402343</v>
      </c>
      <c r="BS12" s="57">
        <f t="shared" ref="BS12:BS32" si="30">BP12-BO12</f>
        <v>3.5139153103413978E-2</v>
      </c>
      <c r="BT12" s="56">
        <f t="shared" ref="BT12:BT32" si="31">BQ12-BO12</f>
        <v>-3.1077101373531146E-2</v>
      </c>
    </row>
    <row r="13" spans="2:72" x14ac:dyDescent="0.25">
      <c r="G13" s="14" t="s">
        <v>16</v>
      </c>
      <c r="H13" s="10">
        <v>1</v>
      </c>
      <c r="I13" s="2">
        <v>0</v>
      </c>
      <c r="J13" s="2">
        <f>J12+1</f>
        <v>2</v>
      </c>
      <c r="K13" s="5">
        <f t="shared" si="4"/>
        <v>26.56505117707799</v>
      </c>
      <c r="L13" s="31">
        <f t="shared" ref="L13:L32" si="32">SQRT(H13*H13+I13*I13+J13*J13)</f>
        <v>2.2360679774997898</v>
      </c>
      <c r="M13" s="12">
        <v>1</v>
      </c>
      <c r="N13" s="68">
        <v>3</v>
      </c>
      <c r="O13" s="73">
        <f t="shared" si="5"/>
        <v>1</v>
      </c>
      <c r="P13" s="73">
        <f t="shared" si="6"/>
        <v>0</v>
      </c>
      <c r="Q13" s="73">
        <f t="shared" si="7"/>
        <v>2</v>
      </c>
      <c r="R13" s="71">
        <f t="shared" si="8"/>
        <v>26.56505117707799</v>
      </c>
      <c r="S13" s="31">
        <f t="shared" ref="S13:S32" si="33">SQRT(O13*O13+P13*P13+Q13*Q13)</f>
        <v>2.2360679774997898</v>
      </c>
      <c r="T13" s="12">
        <v>0.9</v>
      </c>
      <c r="U13" s="61">
        <v>3</v>
      </c>
      <c r="V13" s="73">
        <f t="shared" si="9"/>
        <v>0.93103448275862066</v>
      </c>
      <c r="W13" s="73">
        <f t="shared" si="10"/>
        <v>0</v>
      </c>
      <c r="X13" s="73">
        <f t="shared" si="11"/>
        <v>2.068965517241379</v>
      </c>
      <c r="Y13" s="5">
        <f t="shared" si="12"/>
        <v>24.227745317954174</v>
      </c>
      <c r="Z13" s="11">
        <f t="shared" ref="Z13:Z32" si="34">SQRT(V13*V13+W13*W13+X13*X13)</f>
        <v>2.2687978137373763</v>
      </c>
      <c r="AA13" s="9">
        <v>1.1000000000000001</v>
      </c>
      <c r="AB13" s="61">
        <v>3</v>
      </c>
      <c r="AC13" s="73">
        <f t="shared" si="13"/>
        <v>1.0645161290322582</v>
      </c>
      <c r="AD13" s="73">
        <f t="shared" si="14"/>
        <v>0</v>
      </c>
      <c r="AE13" s="73">
        <f t="shared" si="15"/>
        <v>1.935483870967742</v>
      </c>
      <c r="AF13" s="5">
        <f t="shared" si="16"/>
        <v>28.810793742973065</v>
      </c>
      <c r="AG13" s="11">
        <f t="shared" ref="AG13:AG32" si="35">SQRT(AC13*AC13+AD13*AD13+AE13*AE13)</f>
        <v>2.2089120407445151</v>
      </c>
      <c r="AH13" s="6"/>
      <c r="AI13" s="6"/>
      <c r="AJ13" s="6"/>
      <c r="AK13" s="14" t="s">
        <v>16</v>
      </c>
      <c r="AL13" s="10">
        <v>1</v>
      </c>
      <c r="AM13" s="2">
        <v>0</v>
      </c>
      <c r="AN13" s="2">
        <f>AN12+1</f>
        <v>2.1</v>
      </c>
      <c r="AO13" s="31">
        <f t="shared" si="17"/>
        <v>25.463345061871614</v>
      </c>
      <c r="AP13" s="31">
        <f t="shared" ref="AP13:AP32" si="36">SQRT(AL13*AL13+AM13*AM13+AN13*AN13)</f>
        <v>2.3259406699226015</v>
      </c>
      <c r="AQ13" s="12">
        <v>1</v>
      </c>
      <c r="AR13" s="8">
        <v>3</v>
      </c>
      <c r="AS13" s="73">
        <f t="shared" si="18"/>
        <v>1</v>
      </c>
      <c r="AT13" s="73">
        <f t="shared" si="19"/>
        <v>0</v>
      </c>
      <c r="AU13" s="73">
        <f t="shared" si="20"/>
        <v>2.1</v>
      </c>
      <c r="AV13" s="5">
        <f t="shared" si="21"/>
        <v>25.463345061871614</v>
      </c>
      <c r="AW13" s="11">
        <f t="shared" ref="AW13:AW32" si="37">SQRT(AS13*AS13+AT13*AT13+AU13*AU13)</f>
        <v>2.3259406699226015</v>
      </c>
      <c r="AX13" s="12">
        <v>0.9</v>
      </c>
      <c r="AY13" s="8">
        <v>3</v>
      </c>
      <c r="AZ13" s="73">
        <f t="shared" si="22"/>
        <v>0.92783505154639179</v>
      </c>
      <c r="BA13" s="73">
        <f t="shared" si="23"/>
        <v>0</v>
      </c>
      <c r="BB13" s="73">
        <f t="shared" si="24"/>
        <v>2.1649484536082477</v>
      </c>
      <c r="BC13" s="5">
        <f t="shared" si="25"/>
        <v>23.198590513648185</v>
      </c>
      <c r="BD13" s="11">
        <f t="shared" ref="BD13:BD32" si="38">SQRT(AZ13*AZ13+BA13*BA13+BB13*BB13)</f>
        <v>2.3553937440816215</v>
      </c>
      <c r="BE13" s="9">
        <v>1.1000000000000001</v>
      </c>
      <c r="BF13" s="8">
        <v>3</v>
      </c>
      <c r="BG13" s="73">
        <f t="shared" si="26"/>
        <v>1.0679611650485439</v>
      </c>
      <c r="BH13" s="73">
        <f t="shared" si="27"/>
        <v>0</v>
      </c>
      <c r="BI13" s="73">
        <f t="shared" si="28"/>
        <v>2.0388349514563107</v>
      </c>
      <c r="BJ13" s="5">
        <f t="shared" si="29"/>
        <v>27.645975363738685</v>
      </c>
      <c r="BK13" s="11">
        <f t="shared" ref="BK13:BK32" si="39">SQRT(BG13*BG13+BH13*BH13+BI13*BI13)</f>
        <v>2.3016057458504267</v>
      </c>
      <c r="BO13" s="40">
        <f t="shared" si="1"/>
        <v>0.89872692422811706</v>
      </c>
      <c r="BP13" s="44">
        <f t="shared" si="2"/>
        <v>0.86595930344245176</v>
      </c>
      <c r="BQ13" s="42">
        <f t="shared" si="3"/>
        <v>0.92693705105911572</v>
      </c>
      <c r="BS13" s="57">
        <f t="shared" si="30"/>
        <v>-3.2767620785665308E-2</v>
      </c>
      <c r="BT13" s="58">
        <f t="shared" si="31"/>
        <v>2.8210126830998661E-2</v>
      </c>
    </row>
    <row r="14" spans="2:72" x14ac:dyDescent="0.25">
      <c r="G14" s="14" t="s">
        <v>17</v>
      </c>
      <c r="H14" s="10">
        <v>1</v>
      </c>
      <c r="I14" s="2">
        <v>0</v>
      </c>
      <c r="J14" s="2">
        <f t="shared" ref="J14:J32" si="40">J13+1</f>
        <v>3</v>
      </c>
      <c r="K14" s="5">
        <f t="shared" si="4"/>
        <v>18.43494882292201</v>
      </c>
      <c r="L14" s="31">
        <f t="shared" si="32"/>
        <v>3.1622776601683795</v>
      </c>
      <c r="M14" s="12">
        <v>1</v>
      </c>
      <c r="N14" s="68">
        <v>3</v>
      </c>
      <c r="O14" s="73">
        <f t="shared" si="5"/>
        <v>1</v>
      </c>
      <c r="P14" s="73">
        <f t="shared" si="6"/>
        <v>0</v>
      </c>
      <c r="Q14" s="73">
        <f t="shared" si="7"/>
        <v>3</v>
      </c>
      <c r="R14" s="71">
        <f t="shared" si="8"/>
        <v>18.43494882292201</v>
      </c>
      <c r="S14" s="31">
        <f t="shared" si="33"/>
        <v>3.1622776601683795</v>
      </c>
      <c r="T14" s="12">
        <v>0.9</v>
      </c>
      <c r="U14" s="61">
        <v>3</v>
      </c>
      <c r="V14" s="73">
        <f t="shared" si="9"/>
        <v>0.9</v>
      </c>
      <c r="W14" s="73">
        <f t="shared" si="10"/>
        <v>0</v>
      </c>
      <c r="X14" s="73">
        <f t="shared" si="11"/>
        <v>3</v>
      </c>
      <c r="Y14" s="5">
        <f t="shared" si="12"/>
        <v>16.699244233993621</v>
      </c>
      <c r="Z14" s="11">
        <f t="shared" si="34"/>
        <v>3.1320919526731652</v>
      </c>
      <c r="AA14" s="9">
        <v>1.1000000000000001</v>
      </c>
      <c r="AB14" s="61">
        <v>3</v>
      </c>
      <c r="AC14" s="73">
        <f t="shared" si="13"/>
        <v>1.1000000000000001</v>
      </c>
      <c r="AD14" s="73">
        <f t="shared" si="14"/>
        <v>0</v>
      </c>
      <c r="AE14" s="73">
        <f t="shared" si="15"/>
        <v>3</v>
      </c>
      <c r="AF14" s="5">
        <f t="shared" si="16"/>
        <v>20.136303428248137</v>
      </c>
      <c r="AG14" s="11">
        <f t="shared" si="35"/>
        <v>3.1953090617340916</v>
      </c>
      <c r="AH14" s="6"/>
      <c r="AI14" s="6"/>
      <c r="AJ14" s="6"/>
      <c r="AK14" s="14" t="s">
        <v>17</v>
      </c>
      <c r="AL14" s="10">
        <v>1</v>
      </c>
      <c r="AM14" s="2">
        <v>0</v>
      </c>
      <c r="AN14" s="2">
        <f t="shared" ref="AN14:AN32" si="41">AN13+1</f>
        <v>3.1</v>
      </c>
      <c r="AO14" s="31">
        <f t="shared" si="17"/>
        <v>17.87869659584134</v>
      </c>
      <c r="AP14" s="31">
        <f t="shared" si="36"/>
        <v>3.2572994949804666</v>
      </c>
      <c r="AQ14" s="12">
        <v>1</v>
      </c>
      <c r="AR14" s="8">
        <v>3</v>
      </c>
      <c r="AS14" s="73">
        <f t="shared" si="18"/>
        <v>1</v>
      </c>
      <c r="AT14" s="73">
        <f t="shared" si="19"/>
        <v>0</v>
      </c>
      <c r="AU14" s="73">
        <f t="shared" si="20"/>
        <v>3.1</v>
      </c>
      <c r="AV14" s="5">
        <f t="shared" si="21"/>
        <v>17.87869659584134</v>
      </c>
      <c r="AW14" s="11">
        <f t="shared" si="37"/>
        <v>3.2572994949804666</v>
      </c>
      <c r="AX14" s="12">
        <v>0.9</v>
      </c>
      <c r="AY14" s="8">
        <v>3</v>
      </c>
      <c r="AZ14" s="73">
        <f t="shared" si="22"/>
        <v>0.89700996677740863</v>
      </c>
      <c r="BA14" s="73">
        <f t="shared" si="23"/>
        <v>0</v>
      </c>
      <c r="BB14" s="73">
        <f t="shared" si="24"/>
        <v>3.0897009966777409</v>
      </c>
      <c r="BC14" s="5">
        <f t="shared" si="25"/>
        <v>16.189206257026942</v>
      </c>
      <c r="BD14" s="11">
        <f t="shared" si="38"/>
        <v>3.2172782175884995</v>
      </c>
      <c r="BE14" s="9">
        <v>1.1000000000000001</v>
      </c>
      <c r="BF14" s="8">
        <v>3</v>
      </c>
      <c r="BG14" s="73">
        <f t="shared" si="26"/>
        <v>1.1036789297658862</v>
      </c>
      <c r="BH14" s="73">
        <f t="shared" si="27"/>
        <v>0</v>
      </c>
      <c r="BI14" s="73">
        <f t="shared" si="28"/>
        <v>3.1103678929765883</v>
      </c>
      <c r="BJ14" s="5">
        <f t="shared" si="29"/>
        <v>19.53665493812839</v>
      </c>
      <c r="BK14" s="11">
        <f t="shared" si="39"/>
        <v>3.3003781010164266</v>
      </c>
      <c r="BO14" s="40">
        <f t="shared" si="1"/>
        <v>0.95021834812087036</v>
      </c>
      <c r="BP14" s="44">
        <f t="shared" si="2"/>
        <v>0.8518626491533432</v>
      </c>
      <c r="BQ14" s="42">
        <f t="shared" si="3"/>
        <v>1.0506903928233502</v>
      </c>
      <c r="BS14" s="57">
        <f t="shared" si="30"/>
        <v>-9.8355698967527161E-2</v>
      </c>
      <c r="BT14" s="58">
        <f t="shared" si="31"/>
        <v>0.10047204470247983</v>
      </c>
    </row>
    <row r="15" spans="2:72" x14ac:dyDescent="0.25">
      <c r="G15" s="14" t="s">
        <v>18</v>
      </c>
      <c r="H15" s="10">
        <v>1</v>
      </c>
      <c r="I15" s="2">
        <v>0</v>
      </c>
      <c r="J15" s="2">
        <f t="shared" si="40"/>
        <v>4</v>
      </c>
      <c r="K15" s="5">
        <f t="shared" si="4"/>
        <v>14.036243467926479</v>
      </c>
      <c r="L15" s="31">
        <f t="shared" si="32"/>
        <v>4.1231056256176606</v>
      </c>
      <c r="M15" s="12">
        <v>1</v>
      </c>
      <c r="N15" s="68">
        <v>3</v>
      </c>
      <c r="O15" s="73">
        <f t="shared" si="5"/>
        <v>1</v>
      </c>
      <c r="P15" s="73">
        <f t="shared" si="6"/>
        <v>0</v>
      </c>
      <c r="Q15" s="73">
        <f t="shared" si="7"/>
        <v>4</v>
      </c>
      <c r="R15" s="71">
        <f t="shared" si="8"/>
        <v>14.036243467926479</v>
      </c>
      <c r="S15" s="31">
        <f t="shared" si="33"/>
        <v>4.1231056256176606</v>
      </c>
      <c r="T15" s="12">
        <v>0.9</v>
      </c>
      <c r="U15" s="61">
        <v>3</v>
      </c>
      <c r="V15" s="73">
        <f t="shared" si="9"/>
        <v>0.87096774193548387</v>
      </c>
      <c r="W15" s="73">
        <f t="shared" si="10"/>
        <v>0</v>
      </c>
      <c r="X15" s="73">
        <f t="shared" si="11"/>
        <v>3.870967741935484</v>
      </c>
      <c r="Y15" s="5">
        <f t="shared" si="12"/>
        <v>12.680383491819819</v>
      </c>
      <c r="Z15" s="11">
        <f t="shared" si="34"/>
        <v>3.967741935483871</v>
      </c>
      <c r="AA15" s="9">
        <v>1.1000000000000001</v>
      </c>
      <c r="AB15" s="61">
        <v>3</v>
      </c>
      <c r="AC15" s="73">
        <f t="shared" si="13"/>
        <v>1.1379310344827587</v>
      </c>
      <c r="AD15" s="73">
        <f t="shared" si="14"/>
        <v>0</v>
      </c>
      <c r="AE15" s="73">
        <f t="shared" si="15"/>
        <v>4.1379310344827589</v>
      </c>
      <c r="AF15" s="5">
        <f t="shared" si="16"/>
        <v>15.37625124882619</v>
      </c>
      <c r="AG15" s="11">
        <f t="shared" si="35"/>
        <v>4.291545209522388</v>
      </c>
      <c r="AH15" s="6"/>
      <c r="AI15" s="6"/>
      <c r="AJ15" s="6"/>
      <c r="AK15" s="14" t="s">
        <v>18</v>
      </c>
      <c r="AL15" s="10">
        <v>1</v>
      </c>
      <c r="AM15" s="2">
        <v>0</v>
      </c>
      <c r="AN15" s="2">
        <f t="shared" si="41"/>
        <v>4.0999999999999996</v>
      </c>
      <c r="AO15" s="31">
        <f t="shared" si="17"/>
        <v>13.70696100407981</v>
      </c>
      <c r="AP15" s="31">
        <f t="shared" si="36"/>
        <v>4.2201895692018381</v>
      </c>
      <c r="AQ15" s="12">
        <v>1</v>
      </c>
      <c r="AR15" s="8">
        <v>3</v>
      </c>
      <c r="AS15" s="73">
        <f t="shared" si="18"/>
        <v>1</v>
      </c>
      <c r="AT15" s="73">
        <f t="shared" si="19"/>
        <v>0</v>
      </c>
      <c r="AU15" s="73">
        <f t="shared" si="20"/>
        <v>4.0999999999999996</v>
      </c>
      <c r="AV15" s="5">
        <f t="shared" si="21"/>
        <v>13.70696100407981</v>
      </c>
      <c r="AW15" s="11">
        <f t="shared" si="37"/>
        <v>4.2201895692018381</v>
      </c>
      <c r="AX15" s="12">
        <v>0.9</v>
      </c>
      <c r="AY15" s="8">
        <v>3</v>
      </c>
      <c r="AZ15" s="73">
        <f t="shared" si="22"/>
        <v>0.86816720257234736</v>
      </c>
      <c r="BA15" s="73">
        <f t="shared" si="23"/>
        <v>0</v>
      </c>
      <c r="BB15" s="73">
        <f t="shared" si="24"/>
        <v>3.954983922829582</v>
      </c>
      <c r="BC15" s="5">
        <f t="shared" si="25"/>
        <v>12.380756928807179</v>
      </c>
      <c r="BD15" s="11">
        <f t="shared" si="38"/>
        <v>4.0491495553341528</v>
      </c>
      <c r="BE15" s="9">
        <v>1.1000000000000001</v>
      </c>
      <c r="BF15" s="8">
        <v>3</v>
      </c>
      <c r="BG15" s="73">
        <f t="shared" si="26"/>
        <v>1.1418685121107266</v>
      </c>
      <c r="BH15" s="73">
        <f t="shared" si="27"/>
        <v>0</v>
      </c>
      <c r="BI15" s="73">
        <f t="shared" si="28"/>
        <v>4.2560553633217983</v>
      </c>
      <c r="BJ15" s="5">
        <f t="shared" si="29"/>
        <v>15.018360631150673</v>
      </c>
      <c r="BK15" s="11">
        <f t="shared" si="39"/>
        <v>4.4065713377421005</v>
      </c>
      <c r="BO15" s="40">
        <f t="shared" si="1"/>
        <v>0.9708394358417749</v>
      </c>
      <c r="BP15" s="44">
        <f t="shared" si="2"/>
        <v>0.81407619850281776</v>
      </c>
      <c r="BQ15" s="42">
        <f t="shared" si="3"/>
        <v>1.1502612821971248</v>
      </c>
      <c r="BS15" s="57">
        <f t="shared" si="30"/>
        <v>-0.15676323733895714</v>
      </c>
      <c r="BT15" s="58">
        <f t="shared" si="31"/>
        <v>0.17942184635534986</v>
      </c>
    </row>
    <row r="16" spans="2:72" x14ac:dyDescent="0.25">
      <c r="G16" s="14" t="s">
        <v>19</v>
      </c>
      <c r="H16" s="10">
        <v>1</v>
      </c>
      <c r="I16" s="2">
        <v>0</v>
      </c>
      <c r="J16" s="2">
        <f t="shared" si="40"/>
        <v>5</v>
      </c>
      <c r="K16" s="5">
        <f t="shared" si="4"/>
        <v>11.309932474020215</v>
      </c>
      <c r="L16" s="31">
        <f t="shared" si="32"/>
        <v>5.0990195135927845</v>
      </c>
      <c r="M16" s="12">
        <v>1</v>
      </c>
      <c r="N16" s="68">
        <v>3</v>
      </c>
      <c r="O16" s="73">
        <f t="shared" si="5"/>
        <v>1</v>
      </c>
      <c r="P16" s="73">
        <f t="shared" si="6"/>
        <v>0</v>
      </c>
      <c r="Q16" s="73">
        <f t="shared" si="7"/>
        <v>5</v>
      </c>
      <c r="R16" s="71">
        <f t="shared" si="8"/>
        <v>11.309932474020215</v>
      </c>
      <c r="S16" s="31">
        <f t="shared" si="33"/>
        <v>5.0990195135927845</v>
      </c>
      <c r="T16" s="12">
        <v>0.9</v>
      </c>
      <c r="U16" s="61">
        <v>3</v>
      </c>
      <c r="V16" s="73">
        <f t="shared" si="9"/>
        <v>0.84375</v>
      </c>
      <c r="W16" s="73">
        <f t="shared" si="10"/>
        <v>0</v>
      </c>
      <c r="X16" s="73">
        <f t="shared" si="11"/>
        <v>4.6875</v>
      </c>
      <c r="Y16" s="5">
        <f t="shared" si="12"/>
        <v>10.203973721731684</v>
      </c>
      <c r="Z16" s="11">
        <f t="shared" si="34"/>
        <v>4.7628321734552017</v>
      </c>
      <c r="AA16" s="9">
        <v>1.1000000000000001</v>
      </c>
      <c r="AB16" s="61">
        <v>3</v>
      </c>
      <c r="AC16" s="73">
        <f t="shared" si="13"/>
        <v>1.1785714285714288</v>
      </c>
      <c r="AD16" s="73">
        <f t="shared" si="14"/>
        <v>0</v>
      </c>
      <c r="AE16" s="73">
        <f t="shared" si="15"/>
        <v>5.3571428571428577</v>
      </c>
      <c r="AF16" s="5">
        <f t="shared" si="16"/>
        <v>12.407418527400745</v>
      </c>
      <c r="AG16" s="11">
        <f t="shared" si="35"/>
        <v>5.4852538869300878</v>
      </c>
      <c r="AH16" s="6"/>
      <c r="AI16" s="6"/>
      <c r="AJ16" s="6"/>
      <c r="AK16" s="14" t="s">
        <v>19</v>
      </c>
      <c r="AL16" s="10">
        <v>1</v>
      </c>
      <c r="AM16" s="2">
        <v>0</v>
      </c>
      <c r="AN16" s="2">
        <f t="shared" si="41"/>
        <v>5.0999999999999996</v>
      </c>
      <c r="AO16" s="31">
        <f t="shared" si="17"/>
        <v>11.093723011557849</v>
      </c>
      <c r="AP16" s="31">
        <f t="shared" si="36"/>
        <v>5.1971145840745132</v>
      </c>
      <c r="AQ16" s="12">
        <v>1</v>
      </c>
      <c r="AR16" s="8">
        <v>3</v>
      </c>
      <c r="AS16" s="73">
        <f t="shared" si="18"/>
        <v>1</v>
      </c>
      <c r="AT16" s="73">
        <f t="shared" si="19"/>
        <v>0</v>
      </c>
      <c r="AU16" s="73">
        <f t="shared" si="20"/>
        <v>5.0999999999999996</v>
      </c>
      <c r="AV16" s="5">
        <f t="shared" si="21"/>
        <v>11.093723011557849</v>
      </c>
      <c r="AW16" s="11">
        <f t="shared" si="37"/>
        <v>5.1971145840745132</v>
      </c>
      <c r="AX16" s="12">
        <v>0.9</v>
      </c>
      <c r="AY16" s="8">
        <v>3</v>
      </c>
      <c r="AZ16" s="73">
        <f t="shared" si="22"/>
        <v>0.8411214953271029</v>
      </c>
      <c r="BA16" s="73">
        <f t="shared" si="23"/>
        <v>0</v>
      </c>
      <c r="BB16" s="73">
        <f t="shared" si="24"/>
        <v>4.7663551401869162</v>
      </c>
      <c r="BC16" s="5">
        <f t="shared" si="25"/>
        <v>10.007979801441339</v>
      </c>
      <c r="BD16" s="11">
        <f t="shared" si="38"/>
        <v>4.8400027574669355</v>
      </c>
      <c r="BE16" s="9">
        <v>1.1000000000000001</v>
      </c>
      <c r="BF16" s="8">
        <v>3</v>
      </c>
      <c r="BG16" s="73">
        <f t="shared" si="26"/>
        <v>1.1827956989247312</v>
      </c>
      <c r="BH16" s="73">
        <f t="shared" si="27"/>
        <v>0</v>
      </c>
      <c r="BI16" s="73">
        <f t="shared" si="28"/>
        <v>5.4838709677419351</v>
      </c>
      <c r="BJ16" s="5">
        <f t="shared" si="29"/>
        <v>12.171458208587474</v>
      </c>
      <c r="BK16" s="11">
        <f t="shared" si="39"/>
        <v>5.6099774024712179</v>
      </c>
      <c r="BO16" s="40">
        <f t="shared" si="1"/>
        <v>0.98095070481728719</v>
      </c>
      <c r="BP16" s="44">
        <f t="shared" si="2"/>
        <v>0.77170584011733823</v>
      </c>
      <c r="BQ16" s="42">
        <f t="shared" si="3"/>
        <v>1.2472351554113015</v>
      </c>
      <c r="BS16" s="57">
        <f t="shared" si="30"/>
        <v>-0.20924486469994896</v>
      </c>
      <c r="BT16" s="58">
        <f>BQ16-BO16</f>
        <v>0.26628445059401429</v>
      </c>
    </row>
    <row r="17" spans="7:83" x14ac:dyDescent="0.25">
      <c r="G17" s="14" t="s">
        <v>20</v>
      </c>
      <c r="H17" s="10">
        <v>1</v>
      </c>
      <c r="I17" s="2">
        <v>0</v>
      </c>
      <c r="J17" s="2">
        <f t="shared" si="40"/>
        <v>6</v>
      </c>
      <c r="K17" s="5">
        <f t="shared" si="4"/>
        <v>9.4623222080256166</v>
      </c>
      <c r="L17" s="31">
        <f t="shared" si="32"/>
        <v>6.0827625302982193</v>
      </c>
      <c r="M17" s="12">
        <v>1</v>
      </c>
      <c r="N17" s="68">
        <v>3</v>
      </c>
      <c r="O17" s="73">
        <f t="shared" si="5"/>
        <v>1</v>
      </c>
      <c r="P17" s="73">
        <f t="shared" si="6"/>
        <v>0</v>
      </c>
      <c r="Q17" s="73">
        <f t="shared" si="7"/>
        <v>6</v>
      </c>
      <c r="R17" s="71">
        <f t="shared" si="8"/>
        <v>9.4623222080256166</v>
      </c>
      <c r="S17" s="31">
        <f t="shared" si="33"/>
        <v>6.0827625302982193</v>
      </c>
      <c r="T17" s="12">
        <v>0.9</v>
      </c>
      <c r="U17" s="61">
        <v>3</v>
      </c>
      <c r="V17" s="73">
        <f t="shared" si="9"/>
        <v>0.81818181818181823</v>
      </c>
      <c r="W17" s="73">
        <f t="shared" si="10"/>
        <v>0</v>
      </c>
      <c r="X17" s="73">
        <f t="shared" si="11"/>
        <v>5.4545454545454541</v>
      </c>
      <c r="Y17" s="5">
        <f t="shared" si="12"/>
        <v>8.5307656099481353</v>
      </c>
      <c r="Z17" s="11">
        <f t="shared" si="34"/>
        <v>5.5155677498609137</v>
      </c>
      <c r="AA17" s="9">
        <v>1.1000000000000001</v>
      </c>
      <c r="AB17" s="61">
        <v>3.0000010000000001</v>
      </c>
      <c r="AC17" s="73">
        <f t="shared" si="13"/>
        <v>1.2222221316872799</v>
      </c>
      <c r="AD17" s="73">
        <f t="shared" si="14"/>
        <v>0</v>
      </c>
      <c r="AE17" s="73">
        <f t="shared" si="15"/>
        <v>6.6666661728397072</v>
      </c>
      <c r="AF17" s="5">
        <f t="shared" si="16"/>
        <v>10.388857815469615</v>
      </c>
      <c r="AG17" s="11">
        <f t="shared" si="35"/>
        <v>6.7777772757203696</v>
      </c>
      <c r="AH17" s="6"/>
      <c r="AI17" s="6"/>
      <c r="AJ17" s="6"/>
      <c r="AK17" s="14" t="s">
        <v>20</v>
      </c>
      <c r="AL17" s="10">
        <v>1</v>
      </c>
      <c r="AM17" s="2">
        <v>0</v>
      </c>
      <c r="AN17" s="2">
        <f t="shared" si="41"/>
        <v>6.1</v>
      </c>
      <c r="AO17" s="31">
        <f t="shared" si="17"/>
        <v>9.3099401749860373</v>
      </c>
      <c r="AP17" s="31">
        <f t="shared" si="36"/>
        <v>6.181423784210236</v>
      </c>
      <c r="AQ17" s="12">
        <v>1</v>
      </c>
      <c r="AR17" s="8">
        <v>3</v>
      </c>
      <c r="AS17" s="73">
        <f t="shared" si="18"/>
        <v>1</v>
      </c>
      <c r="AT17" s="73">
        <f t="shared" si="19"/>
        <v>0</v>
      </c>
      <c r="AU17" s="73">
        <f t="shared" si="20"/>
        <v>6.1</v>
      </c>
      <c r="AV17" s="5">
        <f t="shared" si="21"/>
        <v>9.3099401749860373</v>
      </c>
      <c r="AW17" s="11">
        <f t="shared" si="37"/>
        <v>6.181423784210236</v>
      </c>
      <c r="AX17" s="12">
        <v>0.9</v>
      </c>
      <c r="AY17" s="8">
        <v>3</v>
      </c>
      <c r="AZ17" s="73">
        <f t="shared" si="22"/>
        <v>0.81570996978851973</v>
      </c>
      <c r="BA17" s="73">
        <f t="shared" si="23"/>
        <v>0</v>
      </c>
      <c r="BB17" s="73">
        <f t="shared" si="24"/>
        <v>5.5287009063444108</v>
      </c>
      <c r="BC17" s="5">
        <f t="shared" si="25"/>
        <v>8.3929251873925015</v>
      </c>
      <c r="BD17" s="11">
        <f t="shared" si="38"/>
        <v>5.5885522692935332</v>
      </c>
      <c r="BE17" s="9">
        <v>1.1000000000000001</v>
      </c>
      <c r="BF17" s="8">
        <v>3</v>
      </c>
      <c r="BG17" s="73">
        <f t="shared" si="26"/>
        <v>1.226765799256506</v>
      </c>
      <c r="BH17" s="73">
        <f t="shared" si="27"/>
        <v>0</v>
      </c>
      <c r="BI17" s="73">
        <f t="shared" si="28"/>
        <v>6.802973977695169</v>
      </c>
      <c r="BJ17" s="5">
        <f>DEGREES(ATAN2(BI17,BG17))</f>
        <v>10.222168633636125</v>
      </c>
      <c r="BK17" s="11">
        <f t="shared" si="39"/>
        <v>6.9126991303992886</v>
      </c>
      <c r="BO17" s="40">
        <f t="shared" si="1"/>
        <v>0.98661253912016633</v>
      </c>
      <c r="BP17" s="44">
        <f t="shared" si="2"/>
        <v>0.72984519432619521</v>
      </c>
      <c r="BQ17" s="42">
        <f t="shared" si="3"/>
        <v>1.3492185467891904</v>
      </c>
      <c r="BS17" s="57">
        <f t="shared" si="30"/>
        <v>-0.25676734479397112</v>
      </c>
      <c r="BT17" s="58">
        <f t="shared" si="31"/>
        <v>0.36260600766902407</v>
      </c>
    </row>
    <row r="18" spans="7:83" x14ac:dyDescent="0.25">
      <c r="G18" s="14" t="s">
        <v>21</v>
      </c>
      <c r="H18" s="10">
        <v>1</v>
      </c>
      <c r="I18" s="2">
        <v>0</v>
      </c>
      <c r="J18" s="2">
        <f t="shared" si="40"/>
        <v>7</v>
      </c>
      <c r="K18" s="5">
        <f t="shared" si="4"/>
        <v>8.1301023541559783</v>
      </c>
      <c r="L18" s="31">
        <f t="shared" si="32"/>
        <v>7.0710678118654755</v>
      </c>
      <c r="M18" s="12">
        <v>1</v>
      </c>
      <c r="N18" s="68">
        <v>3</v>
      </c>
      <c r="O18" s="73">
        <f t="shared" si="5"/>
        <v>1</v>
      </c>
      <c r="P18" s="73">
        <f t="shared" si="6"/>
        <v>0</v>
      </c>
      <c r="Q18" s="73">
        <f t="shared" si="7"/>
        <v>7</v>
      </c>
      <c r="R18" s="71">
        <f t="shared" si="8"/>
        <v>8.1301023541559783</v>
      </c>
      <c r="S18" s="31">
        <f t="shared" si="33"/>
        <v>7.0710678118654755</v>
      </c>
      <c r="T18" s="12">
        <v>0.9</v>
      </c>
      <c r="U18" s="61">
        <v>3</v>
      </c>
      <c r="V18" s="73">
        <f t="shared" si="9"/>
        <v>0.79411764705882359</v>
      </c>
      <c r="W18" s="73">
        <f t="shared" si="10"/>
        <v>0</v>
      </c>
      <c r="X18" s="73">
        <f t="shared" si="11"/>
        <v>6.1764705882352944</v>
      </c>
      <c r="Y18" s="5">
        <f t="shared" si="12"/>
        <v>7.3264066601695461</v>
      </c>
      <c r="Z18" s="11">
        <f t="shared" si="34"/>
        <v>6.2273117606801964</v>
      </c>
      <c r="AA18" s="9">
        <v>1.1000000000000001</v>
      </c>
      <c r="AB18" s="61">
        <v>3</v>
      </c>
      <c r="AC18" s="73">
        <f t="shared" si="13"/>
        <v>1.2692307692307696</v>
      </c>
      <c r="AD18" s="73">
        <f t="shared" si="14"/>
        <v>0</v>
      </c>
      <c r="AE18" s="73">
        <f t="shared" si="15"/>
        <v>8.0769230769230784</v>
      </c>
      <c r="AF18" s="5">
        <f t="shared" si="16"/>
        <v>8.930590100418998</v>
      </c>
      <c r="AG18" s="11">
        <f t="shared" si="35"/>
        <v>8.1760401867954826</v>
      </c>
      <c r="AH18" s="6"/>
      <c r="AI18" s="6"/>
      <c r="AJ18" s="6"/>
      <c r="AK18" s="14" t="s">
        <v>21</v>
      </c>
      <c r="AL18" s="10">
        <v>1</v>
      </c>
      <c r="AM18" s="2">
        <v>0</v>
      </c>
      <c r="AN18" s="2">
        <f t="shared" si="41"/>
        <v>7.1</v>
      </c>
      <c r="AO18" s="31">
        <f t="shared" si="17"/>
        <v>8.0170930736553299</v>
      </c>
      <c r="AP18" s="31">
        <f t="shared" si="36"/>
        <v>7.1700767080973407</v>
      </c>
      <c r="AQ18" s="12">
        <v>1</v>
      </c>
      <c r="AR18" s="8">
        <v>3</v>
      </c>
      <c r="AS18" s="73">
        <f t="shared" si="18"/>
        <v>1</v>
      </c>
      <c r="AT18" s="73">
        <f t="shared" si="19"/>
        <v>0</v>
      </c>
      <c r="AU18" s="73">
        <f t="shared" si="20"/>
        <v>7.1</v>
      </c>
      <c r="AV18" s="5">
        <f t="shared" si="21"/>
        <v>8.0170930736553299</v>
      </c>
      <c r="AW18" s="11">
        <f t="shared" si="37"/>
        <v>7.1700767080973407</v>
      </c>
      <c r="AX18" s="12">
        <v>0.9</v>
      </c>
      <c r="AY18" s="8">
        <v>3</v>
      </c>
      <c r="AZ18" s="73">
        <f t="shared" si="22"/>
        <v>0.79178885630498541</v>
      </c>
      <c r="BA18" s="73">
        <f t="shared" si="23"/>
        <v>0</v>
      </c>
      <c r="BB18" s="73">
        <f t="shared" si="24"/>
        <v>6.2463343108504397</v>
      </c>
      <c r="BC18" s="5">
        <f t="shared" si="25"/>
        <v>7.2243156940453384</v>
      </c>
      <c r="BD18" s="11">
        <f t="shared" si="38"/>
        <v>6.296318123782835</v>
      </c>
      <c r="BE18" s="9">
        <v>1.1000000000000001</v>
      </c>
      <c r="BF18" s="8">
        <v>3</v>
      </c>
      <c r="BG18" s="73">
        <f t="shared" si="26"/>
        <v>1.2741312741312742</v>
      </c>
      <c r="BH18" s="73">
        <f t="shared" si="27"/>
        <v>0</v>
      </c>
      <c r="BI18" s="73">
        <f t="shared" si="28"/>
        <v>8.2239382239382248</v>
      </c>
      <c r="BJ18" s="5">
        <f t="shared" ref="BJ18:BJ32" si="42">DEGREES(ATAN2(BI18,BG18))</f>
        <v>8.8067926944353072</v>
      </c>
      <c r="BK18" s="11">
        <f t="shared" si="39"/>
        <v>8.3220532571518433</v>
      </c>
      <c r="BO18" s="40">
        <f t="shared" si="1"/>
        <v>0.99008896231865151</v>
      </c>
      <c r="BP18" s="44">
        <f t="shared" si="2"/>
        <v>0.69006363102638524</v>
      </c>
      <c r="BQ18" s="42">
        <f t="shared" si="3"/>
        <v>1.4601307035636069</v>
      </c>
      <c r="BS18" s="57">
        <f t="shared" si="30"/>
        <v>-0.30002533129226627</v>
      </c>
      <c r="BT18" s="58">
        <f t="shared" si="31"/>
        <v>0.47004174124495535</v>
      </c>
    </row>
    <row r="19" spans="7:83" x14ac:dyDescent="0.25">
      <c r="G19" s="14" t="s">
        <v>22</v>
      </c>
      <c r="H19" s="10">
        <v>1</v>
      </c>
      <c r="I19" s="2">
        <v>0</v>
      </c>
      <c r="J19" s="2">
        <f t="shared" si="40"/>
        <v>8</v>
      </c>
      <c r="K19" s="5">
        <f t="shared" si="4"/>
        <v>7.1250163489017977</v>
      </c>
      <c r="L19" s="31">
        <f t="shared" si="32"/>
        <v>8.0622577482985491</v>
      </c>
      <c r="M19" s="12">
        <v>1</v>
      </c>
      <c r="N19" s="68">
        <v>3</v>
      </c>
      <c r="O19" s="73">
        <f t="shared" si="5"/>
        <v>1</v>
      </c>
      <c r="P19" s="73">
        <f t="shared" si="6"/>
        <v>0</v>
      </c>
      <c r="Q19" s="73">
        <f t="shared" si="7"/>
        <v>8</v>
      </c>
      <c r="R19" s="71">
        <f t="shared" si="8"/>
        <v>7.1250163489017977</v>
      </c>
      <c r="S19" s="31">
        <f t="shared" si="33"/>
        <v>8.0622577482985491</v>
      </c>
      <c r="T19" s="12">
        <v>0.9</v>
      </c>
      <c r="U19" s="61">
        <v>3</v>
      </c>
      <c r="V19" s="73">
        <f t="shared" si="9"/>
        <v>0.77142857142857146</v>
      </c>
      <c r="W19" s="73">
        <f t="shared" si="10"/>
        <v>0</v>
      </c>
      <c r="X19" s="73">
        <f t="shared" si="11"/>
        <v>6.8571428571428577</v>
      </c>
      <c r="Y19" s="5">
        <f t="shared" si="12"/>
        <v>6.4187867302387858</v>
      </c>
      <c r="Z19" s="11">
        <f t="shared" si="34"/>
        <v>6.9003992785984236</v>
      </c>
      <c r="AA19" s="9">
        <v>1.1000000000000001</v>
      </c>
      <c r="AB19" s="61">
        <v>3</v>
      </c>
      <c r="AC19" s="73">
        <f t="shared" si="13"/>
        <v>1.3200000000000003</v>
      </c>
      <c r="AD19" s="73">
        <f t="shared" si="14"/>
        <v>0</v>
      </c>
      <c r="AE19" s="73">
        <f t="shared" si="15"/>
        <v>9.6000000000000014</v>
      </c>
      <c r="AF19" s="5">
        <f t="shared" si="16"/>
        <v>7.8290765100596076</v>
      </c>
      <c r="AG19" s="11">
        <f t="shared" si="35"/>
        <v>9.6903250719467628</v>
      </c>
      <c r="AH19" s="6"/>
      <c r="AI19" s="6"/>
      <c r="AJ19" s="6"/>
      <c r="AK19" s="14" t="s">
        <v>22</v>
      </c>
      <c r="AL19" s="10">
        <v>1</v>
      </c>
      <c r="AM19" s="2">
        <v>0</v>
      </c>
      <c r="AN19" s="2">
        <f t="shared" si="41"/>
        <v>8.1</v>
      </c>
      <c r="AO19" s="31">
        <f t="shared" si="17"/>
        <v>7.03794076318467</v>
      </c>
      <c r="AP19" s="31">
        <f t="shared" si="36"/>
        <v>8.161494961096281</v>
      </c>
      <c r="AQ19" s="12">
        <v>1</v>
      </c>
      <c r="AR19" s="8">
        <v>3</v>
      </c>
      <c r="AS19" s="73">
        <f t="shared" si="18"/>
        <v>1</v>
      </c>
      <c r="AT19" s="73">
        <f t="shared" si="19"/>
        <v>0</v>
      </c>
      <c r="AU19" s="73">
        <f t="shared" si="20"/>
        <v>8.1</v>
      </c>
      <c r="AV19" s="5">
        <f t="shared" si="21"/>
        <v>7.03794076318467</v>
      </c>
      <c r="AW19" s="11">
        <f t="shared" si="37"/>
        <v>8.161494961096281</v>
      </c>
      <c r="AX19" s="12">
        <v>0.9</v>
      </c>
      <c r="AY19" s="8">
        <v>3</v>
      </c>
      <c r="AZ19" s="73">
        <f t="shared" si="22"/>
        <v>0.76923076923076927</v>
      </c>
      <c r="BA19" s="73">
        <f t="shared" si="23"/>
        <v>0</v>
      </c>
      <c r="BB19" s="73">
        <f t="shared" si="24"/>
        <v>6.9230769230769234</v>
      </c>
      <c r="BC19" s="5">
        <f t="shared" si="25"/>
        <v>6.3401917459099097</v>
      </c>
      <c r="BD19" s="11">
        <f t="shared" si="38"/>
        <v>6.9656808754903201</v>
      </c>
      <c r="BE19" s="9">
        <v>1.1000000000000001</v>
      </c>
      <c r="BF19" s="8">
        <v>3</v>
      </c>
      <c r="BG19" s="73">
        <f t="shared" si="26"/>
        <v>1.3253012048192776</v>
      </c>
      <c r="BH19" s="73">
        <f t="shared" si="27"/>
        <v>0</v>
      </c>
      <c r="BI19" s="73">
        <f t="shared" si="28"/>
        <v>9.7590361445783156</v>
      </c>
      <c r="BJ19" s="5">
        <f t="shared" si="42"/>
        <v>7.7335980990228643</v>
      </c>
      <c r="BK19" s="11">
        <f t="shared" si="39"/>
        <v>9.8486146109329216</v>
      </c>
      <c r="BO19" s="40">
        <f t="shared" si="1"/>
        <v>0.992372127977319</v>
      </c>
      <c r="BP19" s="44">
        <f t="shared" si="2"/>
        <v>0.65281596891896498</v>
      </c>
      <c r="BQ19" s="42">
        <f t="shared" si="3"/>
        <v>1.5828953898615872</v>
      </c>
      <c r="BS19" s="57">
        <f t="shared" si="30"/>
        <v>-0.33955615905835401</v>
      </c>
      <c r="BT19" s="58">
        <f t="shared" si="31"/>
        <v>0.59052326188426818</v>
      </c>
    </row>
    <row r="20" spans="7:83" x14ac:dyDescent="0.25">
      <c r="G20" s="14" t="s">
        <v>23</v>
      </c>
      <c r="H20" s="10">
        <v>1</v>
      </c>
      <c r="I20" s="2">
        <v>0</v>
      </c>
      <c r="J20" s="2">
        <f t="shared" si="40"/>
        <v>9</v>
      </c>
      <c r="K20" s="5">
        <f t="shared" si="4"/>
        <v>6.3401917459099089</v>
      </c>
      <c r="L20" s="31">
        <f t="shared" si="32"/>
        <v>9.0553851381374173</v>
      </c>
      <c r="M20" s="12">
        <v>1</v>
      </c>
      <c r="N20" s="68">
        <v>3</v>
      </c>
      <c r="O20" s="73">
        <f t="shared" si="5"/>
        <v>1</v>
      </c>
      <c r="P20" s="73">
        <f t="shared" si="6"/>
        <v>0</v>
      </c>
      <c r="Q20" s="73">
        <f t="shared" si="7"/>
        <v>9</v>
      </c>
      <c r="R20" s="71">
        <f t="shared" si="8"/>
        <v>6.3401917459099089</v>
      </c>
      <c r="S20" s="31">
        <f t="shared" si="33"/>
        <v>9.0553851381374173</v>
      </c>
      <c r="T20" s="12">
        <v>0.9</v>
      </c>
      <c r="U20" s="61">
        <v>3</v>
      </c>
      <c r="V20" s="73">
        <f t="shared" si="9"/>
        <v>0.75</v>
      </c>
      <c r="W20" s="73">
        <f t="shared" si="10"/>
        <v>0</v>
      </c>
      <c r="X20" s="73">
        <f t="shared" si="11"/>
        <v>7.5</v>
      </c>
      <c r="Y20" s="5">
        <f t="shared" si="12"/>
        <v>5.710593137499643</v>
      </c>
      <c r="Z20" s="11">
        <f t="shared" si="34"/>
        <v>7.5374067158406675</v>
      </c>
      <c r="AA20" s="9">
        <v>1.1000000000000001</v>
      </c>
      <c r="AB20" s="61">
        <v>3</v>
      </c>
      <c r="AC20" s="73">
        <f t="shared" si="13"/>
        <v>1.3750000000000004</v>
      </c>
      <c r="AD20" s="73">
        <f t="shared" si="14"/>
        <v>0</v>
      </c>
      <c r="AE20" s="73">
        <f t="shared" si="15"/>
        <v>11.250000000000002</v>
      </c>
      <c r="AF20" s="5">
        <f t="shared" si="16"/>
        <v>6.9682567413785454</v>
      </c>
      <c r="AG20" s="11">
        <f t="shared" si="35"/>
        <v>11.333716292549415</v>
      </c>
      <c r="AH20" s="6"/>
      <c r="AI20" s="6"/>
      <c r="AJ20" s="6"/>
      <c r="AK20" s="14" t="s">
        <v>23</v>
      </c>
      <c r="AL20" s="10">
        <v>1</v>
      </c>
      <c r="AM20" s="2">
        <v>0</v>
      </c>
      <c r="AN20" s="2">
        <f t="shared" si="41"/>
        <v>9.1</v>
      </c>
      <c r="AO20" s="31">
        <f t="shared" si="17"/>
        <v>6.2710774495011457</v>
      </c>
      <c r="AP20" s="31">
        <f t="shared" si="36"/>
        <v>9.1547801721286568</v>
      </c>
      <c r="AQ20" s="12">
        <v>1</v>
      </c>
      <c r="AR20" s="8">
        <v>3</v>
      </c>
      <c r="AS20" s="73">
        <f t="shared" si="18"/>
        <v>1</v>
      </c>
      <c r="AT20" s="73">
        <f t="shared" si="19"/>
        <v>0</v>
      </c>
      <c r="AU20" s="73">
        <f t="shared" si="20"/>
        <v>9.1</v>
      </c>
      <c r="AV20" s="5">
        <f t="shared" si="21"/>
        <v>6.2710774495011457</v>
      </c>
      <c r="AW20" s="11">
        <f t="shared" si="37"/>
        <v>9.1547801721286568</v>
      </c>
      <c r="AX20" s="12">
        <v>0.9</v>
      </c>
      <c r="AY20" s="8">
        <v>3</v>
      </c>
      <c r="AZ20" s="73">
        <f t="shared" si="22"/>
        <v>0.74792243767313027</v>
      </c>
      <c r="BA20" s="73">
        <f t="shared" si="23"/>
        <v>0</v>
      </c>
      <c r="BB20" s="73">
        <f t="shared" si="24"/>
        <v>7.5623268698060944</v>
      </c>
      <c r="BC20" s="5">
        <f t="shared" si="25"/>
        <v>5.6482473737352645</v>
      </c>
      <c r="BD20" s="11">
        <f t="shared" si="38"/>
        <v>7.5992220429834889</v>
      </c>
      <c r="BE20" s="9">
        <v>1.1000000000000001</v>
      </c>
      <c r="BF20" s="8">
        <v>3</v>
      </c>
      <c r="BG20" s="73">
        <f t="shared" si="26"/>
        <v>1.3807531380753142</v>
      </c>
      <c r="BH20" s="73">
        <f t="shared" si="27"/>
        <v>0</v>
      </c>
      <c r="BI20" s="73">
        <f t="shared" si="28"/>
        <v>11.422594142259415</v>
      </c>
      <c r="BJ20" s="5">
        <f t="shared" si="42"/>
        <v>6.8924231224851429</v>
      </c>
      <c r="BK20" s="11">
        <f t="shared" si="39"/>
        <v>11.505743616432792</v>
      </c>
      <c r="BO20" s="40">
        <f t="shared" si="1"/>
        <v>0.99395033991239501</v>
      </c>
      <c r="BP20" s="44">
        <f t="shared" si="2"/>
        <v>0.61815327142821452</v>
      </c>
      <c r="BQ20" s="42">
        <f t="shared" si="3"/>
        <v>1.7202732388337694</v>
      </c>
      <c r="BS20" s="57">
        <f t="shared" si="30"/>
        <v>-0.37579706848418049</v>
      </c>
      <c r="BT20" s="58">
        <f t="shared" si="31"/>
        <v>0.72632289892137436</v>
      </c>
    </row>
    <row r="21" spans="7:83" x14ac:dyDescent="0.25">
      <c r="G21" s="14" t="s">
        <v>24</v>
      </c>
      <c r="H21" s="10">
        <v>1</v>
      </c>
      <c r="I21" s="2">
        <v>0</v>
      </c>
      <c r="J21" s="2">
        <f t="shared" si="40"/>
        <v>10</v>
      </c>
      <c r="K21" s="5">
        <f t="shared" si="4"/>
        <v>5.710593137499643</v>
      </c>
      <c r="L21" s="31">
        <f t="shared" si="32"/>
        <v>10.04987562112089</v>
      </c>
      <c r="M21" s="12">
        <v>1</v>
      </c>
      <c r="N21" s="68">
        <v>3</v>
      </c>
      <c r="O21" s="73">
        <f t="shared" si="5"/>
        <v>1</v>
      </c>
      <c r="P21" s="73">
        <f t="shared" si="6"/>
        <v>0</v>
      </c>
      <c r="Q21" s="73">
        <f t="shared" si="7"/>
        <v>10</v>
      </c>
      <c r="R21" s="71">
        <f t="shared" si="8"/>
        <v>5.710593137499643</v>
      </c>
      <c r="S21" s="31">
        <f t="shared" si="33"/>
        <v>10.04987562112089</v>
      </c>
      <c r="T21" s="12">
        <v>0.9</v>
      </c>
      <c r="U21" s="61">
        <v>3</v>
      </c>
      <c r="V21" s="73">
        <f t="shared" si="9"/>
        <v>0.72972972972972971</v>
      </c>
      <c r="W21" s="73">
        <f t="shared" si="10"/>
        <v>0</v>
      </c>
      <c r="X21" s="73">
        <f t="shared" si="11"/>
        <v>8.1081081081081088</v>
      </c>
      <c r="Y21" s="5">
        <f t="shared" si="12"/>
        <v>5.1427645578842416</v>
      </c>
      <c r="Z21" s="11">
        <f t="shared" si="34"/>
        <v>8.1408797172799385</v>
      </c>
      <c r="AA21" s="9">
        <v>1.1000000000000001</v>
      </c>
      <c r="AB21" s="61">
        <v>3</v>
      </c>
      <c r="AC21" s="73">
        <f t="shared" si="13"/>
        <v>1.4347826086956528</v>
      </c>
      <c r="AD21" s="73">
        <f t="shared" si="14"/>
        <v>0</v>
      </c>
      <c r="AE21" s="73">
        <f t="shared" si="15"/>
        <v>13.043478260869568</v>
      </c>
      <c r="AF21" s="5">
        <f t="shared" si="16"/>
        <v>6.2772984895975563</v>
      </c>
      <c r="AG21" s="11">
        <f t="shared" si="35"/>
        <v>13.122154025768502</v>
      </c>
      <c r="AH21" s="6"/>
      <c r="AI21" s="6"/>
      <c r="AJ21" s="6"/>
      <c r="AK21" s="14" t="s">
        <v>24</v>
      </c>
      <c r="AL21" s="10">
        <v>1</v>
      </c>
      <c r="AM21" s="2">
        <v>0</v>
      </c>
      <c r="AN21" s="2">
        <f t="shared" si="41"/>
        <v>10.1</v>
      </c>
      <c r="AO21" s="31">
        <f t="shared" si="17"/>
        <v>5.6544208226407005</v>
      </c>
      <c r="AP21" s="31">
        <f t="shared" si="36"/>
        <v>10.149384217774003</v>
      </c>
      <c r="AQ21" s="12">
        <v>1</v>
      </c>
      <c r="AR21" s="8">
        <v>3</v>
      </c>
      <c r="AS21" s="73">
        <f t="shared" si="18"/>
        <v>1</v>
      </c>
      <c r="AT21" s="73">
        <f t="shared" si="19"/>
        <v>0</v>
      </c>
      <c r="AU21" s="73">
        <f t="shared" si="20"/>
        <v>10.1</v>
      </c>
      <c r="AV21" s="5">
        <f t="shared" si="21"/>
        <v>5.6544208226407005</v>
      </c>
      <c r="AW21" s="11">
        <f t="shared" si="37"/>
        <v>10.149384217774003</v>
      </c>
      <c r="AX21" s="12">
        <v>0.9</v>
      </c>
      <c r="AY21" s="8">
        <v>3</v>
      </c>
      <c r="AZ21" s="73">
        <f t="shared" si="22"/>
        <v>0.72776280323450138</v>
      </c>
      <c r="BA21" s="73">
        <f t="shared" si="23"/>
        <v>0</v>
      </c>
      <c r="BB21" s="73">
        <f t="shared" si="24"/>
        <v>8.1671159029649587</v>
      </c>
      <c r="BC21" s="5">
        <f t="shared" si="25"/>
        <v>5.0921151244989629</v>
      </c>
      <c r="BD21" s="11">
        <f t="shared" si="38"/>
        <v>8.1994768656442272</v>
      </c>
      <c r="BE21" s="9">
        <v>1.1000000000000001</v>
      </c>
      <c r="BF21" s="8">
        <v>3</v>
      </c>
      <c r="BG21" s="73">
        <f t="shared" si="26"/>
        <v>1.4410480349344985</v>
      </c>
      <c r="BH21" s="73">
        <f t="shared" si="27"/>
        <v>0</v>
      </c>
      <c r="BI21" s="73">
        <f t="shared" si="28"/>
        <v>13.23144104803494</v>
      </c>
      <c r="BJ21" s="5">
        <f t="shared" si="42"/>
        <v>6.2156358997026571</v>
      </c>
      <c r="BK21" s="11">
        <f t="shared" si="39"/>
        <v>13.309682627569018</v>
      </c>
      <c r="BO21" s="40">
        <f t="shared" si="1"/>
        <v>0.99508596653112846</v>
      </c>
      <c r="BP21" s="44">
        <f t="shared" si="2"/>
        <v>0.58597148364288643</v>
      </c>
      <c r="BQ21" s="42">
        <f t="shared" si="3"/>
        <v>1.8752860180051556</v>
      </c>
      <c r="BS21" s="57">
        <f t="shared" si="30"/>
        <v>-0.40911448288824204</v>
      </c>
      <c r="BT21" s="58">
        <f t="shared" si="31"/>
        <v>0.88020005147402713</v>
      </c>
    </row>
    <row r="22" spans="7:83" x14ac:dyDescent="0.25">
      <c r="G22" s="14" t="s">
        <v>25</v>
      </c>
      <c r="H22" s="10">
        <v>1</v>
      </c>
      <c r="I22" s="2">
        <v>0</v>
      </c>
      <c r="J22" s="2">
        <f t="shared" si="40"/>
        <v>11</v>
      </c>
      <c r="K22" s="5">
        <f t="shared" si="4"/>
        <v>5.1944289077348058</v>
      </c>
      <c r="L22" s="31">
        <f t="shared" si="32"/>
        <v>11.045361017187261</v>
      </c>
      <c r="M22" s="12">
        <v>1</v>
      </c>
      <c r="N22" s="68">
        <v>3</v>
      </c>
      <c r="O22" s="73">
        <f t="shared" si="5"/>
        <v>1</v>
      </c>
      <c r="P22" s="73">
        <f t="shared" si="6"/>
        <v>0</v>
      </c>
      <c r="Q22" s="73">
        <f t="shared" si="7"/>
        <v>11</v>
      </c>
      <c r="R22" s="71">
        <f t="shared" si="8"/>
        <v>5.1944289077348058</v>
      </c>
      <c r="S22" s="31">
        <f t="shared" si="33"/>
        <v>11.045361017187261</v>
      </c>
      <c r="T22" s="12">
        <v>0.9</v>
      </c>
      <c r="U22" s="61">
        <v>3</v>
      </c>
      <c r="V22" s="73">
        <f t="shared" si="9"/>
        <v>0.71052631578947378</v>
      </c>
      <c r="W22" s="73">
        <f t="shared" si="10"/>
        <v>0</v>
      </c>
      <c r="X22" s="73">
        <f t="shared" si="11"/>
        <v>8.6842105263157912</v>
      </c>
      <c r="Y22" s="5">
        <f t="shared" si="12"/>
        <v>4.6774178588817499</v>
      </c>
      <c r="Z22" s="11">
        <f t="shared" si="34"/>
        <v>8.7132290289423331</v>
      </c>
      <c r="AA22" s="9">
        <v>1.1000000000000001</v>
      </c>
      <c r="AB22" s="61">
        <v>3</v>
      </c>
      <c r="AC22" s="73">
        <f t="shared" si="13"/>
        <v>1.5000000000000007</v>
      </c>
      <c r="AD22" s="73">
        <f t="shared" si="14"/>
        <v>0</v>
      </c>
      <c r="AE22" s="73">
        <f t="shared" si="15"/>
        <v>15.000000000000005</v>
      </c>
      <c r="AF22" s="5">
        <f t="shared" si="16"/>
        <v>5.710593137499643</v>
      </c>
      <c r="AG22" s="11">
        <f t="shared" si="35"/>
        <v>15.07481343168134</v>
      </c>
      <c r="AH22" s="6"/>
      <c r="AI22" s="6"/>
      <c r="AJ22" s="6"/>
      <c r="AK22" s="14" t="s">
        <v>25</v>
      </c>
      <c r="AL22" s="10">
        <v>1</v>
      </c>
      <c r="AM22" s="2">
        <v>0</v>
      </c>
      <c r="AN22" s="2">
        <f t="shared" si="41"/>
        <v>11.1</v>
      </c>
      <c r="AO22" s="31">
        <f t="shared" si="17"/>
        <v>5.1478848241363027</v>
      </c>
      <c r="AP22" s="31">
        <f t="shared" si="36"/>
        <v>11.144954015158609</v>
      </c>
      <c r="AQ22" s="12">
        <v>1</v>
      </c>
      <c r="AR22" s="8">
        <v>3</v>
      </c>
      <c r="AS22" s="73">
        <f t="shared" si="18"/>
        <v>1</v>
      </c>
      <c r="AT22" s="73">
        <f t="shared" si="19"/>
        <v>0</v>
      </c>
      <c r="AU22" s="73">
        <f t="shared" si="20"/>
        <v>11.1</v>
      </c>
      <c r="AV22" s="5">
        <f t="shared" si="21"/>
        <v>5.1478848241363027</v>
      </c>
      <c r="AW22" s="11">
        <f t="shared" si="37"/>
        <v>11.144954015158609</v>
      </c>
      <c r="AX22" s="12">
        <v>0.9</v>
      </c>
      <c r="AY22" s="8">
        <v>3</v>
      </c>
      <c r="AZ22" s="73">
        <f t="shared" si="22"/>
        <v>0.70866141732283472</v>
      </c>
      <c r="BA22" s="73">
        <f t="shared" si="23"/>
        <v>0</v>
      </c>
      <c r="BB22" s="73">
        <f t="shared" si="24"/>
        <v>8.7401574803149611</v>
      </c>
      <c r="BC22" s="5">
        <f t="shared" si="25"/>
        <v>4.6354634269026427</v>
      </c>
      <c r="BD22" s="11">
        <f t="shared" si="38"/>
        <v>8.7688399338286231</v>
      </c>
      <c r="BE22" s="9">
        <v>1.1000000000000001</v>
      </c>
      <c r="BF22" s="8">
        <v>3</v>
      </c>
      <c r="BG22" s="73">
        <f t="shared" si="26"/>
        <v>1.5068493150684936</v>
      </c>
      <c r="BH22" s="73">
        <f t="shared" si="27"/>
        <v>0</v>
      </c>
      <c r="BI22" s="73">
        <f t="shared" si="28"/>
        <v>15.205479452054798</v>
      </c>
      <c r="BJ22" s="5">
        <f t="shared" si="42"/>
        <v>5.6594818401624805</v>
      </c>
      <c r="BK22" s="11">
        <f t="shared" si="39"/>
        <v>15.279960740302412</v>
      </c>
      <c r="BO22" s="40">
        <f t="shared" si="1"/>
        <v>0.99592997971347685</v>
      </c>
      <c r="BP22" s="44">
        <f t="shared" si="2"/>
        <v>0.55610904886290058</v>
      </c>
      <c r="BQ22" s="42">
        <f t="shared" si="3"/>
        <v>2.05147308621072</v>
      </c>
      <c r="BS22" s="57">
        <f t="shared" si="30"/>
        <v>-0.43982093085057627</v>
      </c>
      <c r="BT22" s="58">
        <f t="shared" si="31"/>
        <v>1.0555431064972431</v>
      </c>
    </row>
    <row r="23" spans="7:83" x14ac:dyDescent="0.25">
      <c r="G23" s="14" t="s">
        <v>26</v>
      </c>
      <c r="H23" s="10">
        <v>1</v>
      </c>
      <c r="I23" s="2">
        <v>0</v>
      </c>
      <c r="J23" s="2">
        <f t="shared" si="40"/>
        <v>12</v>
      </c>
      <c r="K23" s="5">
        <f t="shared" si="4"/>
        <v>4.7636416907261774</v>
      </c>
      <c r="L23" s="31">
        <f t="shared" si="32"/>
        <v>12.041594578792296</v>
      </c>
      <c r="M23" s="12">
        <v>1</v>
      </c>
      <c r="N23" s="68">
        <v>3</v>
      </c>
      <c r="O23" s="73">
        <f t="shared" si="5"/>
        <v>1</v>
      </c>
      <c r="P23" s="73">
        <f t="shared" si="6"/>
        <v>0</v>
      </c>
      <c r="Q23" s="73">
        <f t="shared" si="7"/>
        <v>12</v>
      </c>
      <c r="R23" s="71">
        <f t="shared" si="8"/>
        <v>4.7636416907261774</v>
      </c>
      <c r="S23" s="31">
        <f t="shared" si="33"/>
        <v>12.041594578792296</v>
      </c>
      <c r="T23" s="12">
        <v>0.9</v>
      </c>
      <c r="U23" s="61">
        <v>3</v>
      </c>
      <c r="V23" s="73">
        <f t="shared" si="9"/>
        <v>0.6923076923076924</v>
      </c>
      <c r="W23" s="73">
        <f t="shared" si="10"/>
        <v>0</v>
      </c>
      <c r="X23" s="73">
        <f t="shared" si="11"/>
        <v>9.2307692307692317</v>
      </c>
      <c r="Y23" s="5">
        <f t="shared" si="12"/>
        <v>4.289153328819018</v>
      </c>
      <c r="Z23" s="11">
        <f t="shared" si="34"/>
        <v>9.2566943631376528</v>
      </c>
      <c r="AA23" s="9">
        <v>1.1000000000000001</v>
      </c>
      <c r="AB23" s="61">
        <v>3</v>
      </c>
      <c r="AC23" s="73">
        <f t="shared" si="13"/>
        <v>1.5714285714285721</v>
      </c>
      <c r="AD23" s="73">
        <f t="shared" si="14"/>
        <v>0</v>
      </c>
      <c r="AE23" s="73">
        <f t="shared" si="15"/>
        <v>17.142857142857149</v>
      </c>
      <c r="AF23" s="5">
        <f t="shared" si="16"/>
        <v>5.2374760668125138</v>
      </c>
      <c r="AG23" s="11">
        <f t="shared" si="35"/>
        <v>17.214730284715774</v>
      </c>
      <c r="AH23" s="6"/>
      <c r="AI23" s="6"/>
      <c r="AJ23" s="6"/>
      <c r="AK23" s="14" t="s">
        <v>26</v>
      </c>
      <c r="AL23" s="10">
        <v>1</v>
      </c>
      <c r="AM23" s="2">
        <v>0</v>
      </c>
      <c r="AN23" s="2">
        <f t="shared" si="41"/>
        <v>12.1</v>
      </c>
      <c r="AO23" s="31">
        <f t="shared" si="17"/>
        <v>4.7244516971708865</v>
      </c>
      <c r="AP23" s="31">
        <f t="shared" si="36"/>
        <v>12.14125199474914</v>
      </c>
      <c r="AQ23" s="12">
        <v>1</v>
      </c>
      <c r="AR23" s="8">
        <v>3</v>
      </c>
      <c r="AS23" s="73">
        <f t="shared" si="18"/>
        <v>1</v>
      </c>
      <c r="AT23" s="73">
        <f t="shared" si="19"/>
        <v>0</v>
      </c>
      <c r="AU23" s="73">
        <f t="shared" si="20"/>
        <v>12.1</v>
      </c>
      <c r="AV23" s="5">
        <f t="shared" si="21"/>
        <v>4.7244516971708865</v>
      </c>
      <c r="AW23" s="11">
        <f t="shared" si="37"/>
        <v>12.14125199474914</v>
      </c>
      <c r="AX23" s="12">
        <v>0.9</v>
      </c>
      <c r="AY23" s="8">
        <v>3</v>
      </c>
      <c r="AZ23" s="73">
        <f t="shared" si="22"/>
        <v>0.69053708439897699</v>
      </c>
      <c r="BA23" s="73">
        <f t="shared" si="23"/>
        <v>0</v>
      </c>
      <c r="BB23" s="73">
        <f t="shared" si="24"/>
        <v>9.2838874680306898</v>
      </c>
      <c r="BC23" s="5">
        <f t="shared" si="25"/>
        <v>4.253836436119192</v>
      </c>
      <c r="BD23" s="11">
        <f t="shared" si="38"/>
        <v>9.3095331775544761</v>
      </c>
      <c r="BE23" s="9">
        <v>1.1000000000000001</v>
      </c>
      <c r="BF23" s="8">
        <v>3</v>
      </c>
      <c r="BG23" s="73">
        <f t="shared" si="26"/>
        <v>1.5789473684210535</v>
      </c>
      <c r="BH23" s="73">
        <f t="shared" si="27"/>
        <v>0</v>
      </c>
      <c r="BI23" s="73">
        <f t="shared" si="28"/>
        <v>17.368421052631586</v>
      </c>
      <c r="BJ23" s="5">
        <f t="shared" si="42"/>
        <v>5.1944289077348067</v>
      </c>
      <c r="BK23" s="11">
        <f t="shared" si="39"/>
        <v>17.440043711348313</v>
      </c>
      <c r="BO23" s="40">
        <f t="shared" si="1"/>
        <v>0.99657415956844631</v>
      </c>
      <c r="BP23" s="44">
        <f t="shared" si="2"/>
        <v>0.52838814416823254</v>
      </c>
      <c r="BQ23" s="42">
        <f t="shared" si="3"/>
        <v>2.2531342663253895</v>
      </c>
      <c r="BS23" s="57">
        <f t="shared" si="30"/>
        <v>-0.46818601540021376</v>
      </c>
      <c r="BT23" s="58">
        <f t="shared" si="31"/>
        <v>1.2565601067569432</v>
      </c>
    </row>
    <row r="24" spans="7:83" x14ac:dyDescent="0.25">
      <c r="G24" s="14" t="s">
        <v>27</v>
      </c>
      <c r="H24" s="10">
        <v>1</v>
      </c>
      <c r="I24" s="2">
        <v>0</v>
      </c>
      <c r="J24" s="2">
        <f t="shared" si="40"/>
        <v>13</v>
      </c>
      <c r="K24" s="5">
        <f t="shared" si="4"/>
        <v>4.3987053549955322</v>
      </c>
      <c r="L24" s="31">
        <f t="shared" si="32"/>
        <v>13.038404810405298</v>
      </c>
      <c r="M24" s="12">
        <v>1</v>
      </c>
      <c r="N24" s="68">
        <v>3</v>
      </c>
      <c r="O24" s="73">
        <f t="shared" si="5"/>
        <v>1</v>
      </c>
      <c r="P24" s="73">
        <f t="shared" si="6"/>
        <v>0</v>
      </c>
      <c r="Q24" s="73">
        <f t="shared" si="7"/>
        <v>13</v>
      </c>
      <c r="R24" s="71">
        <f t="shared" si="8"/>
        <v>4.3987053549955322</v>
      </c>
      <c r="S24" s="31">
        <f t="shared" si="33"/>
        <v>13.038404810405298</v>
      </c>
      <c r="T24" s="12">
        <v>0.9</v>
      </c>
      <c r="U24" s="61">
        <v>3</v>
      </c>
      <c r="V24" s="73">
        <f t="shared" si="9"/>
        <v>0.67500000000000004</v>
      </c>
      <c r="W24" s="73">
        <f t="shared" si="10"/>
        <v>0</v>
      </c>
      <c r="X24" s="73">
        <f t="shared" si="11"/>
        <v>9.75</v>
      </c>
      <c r="Y24" s="5">
        <f t="shared" si="12"/>
        <v>3.9603118304583846</v>
      </c>
      <c r="Z24" s="11">
        <f t="shared" si="34"/>
        <v>9.7733374545239151</v>
      </c>
      <c r="AA24" s="9">
        <v>1.1000000000000001</v>
      </c>
      <c r="AB24" s="61">
        <v>3</v>
      </c>
      <c r="AC24" s="73">
        <f t="shared" si="13"/>
        <v>1.6500000000000008</v>
      </c>
      <c r="AD24" s="73">
        <f t="shared" si="14"/>
        <v>0</v>
      </c>
      <c r="AE24" s="73">
        <f t="shared" si="15"/>
        <v>19.500000000000007</v>
      </c>
      <c r="AF24" s="5">
        <f t="shared" si="16"/>
        <v>4.8365834457353021</v>
      </c>
      <c r="AG24" s="11">
        <f t="shared" si="35"/>
        <v>19.569683185989504</v>
      </c>
      <c r="AH24" s="6"/>
      <c r="AI24" s="6"/>
      <c r="AJ24" s="6"/>
      <c r="AK24" s="14" t="s">
        <v>27</v>
      </c>
      <c r="AL24" s="10">
        <v>1</v>
      </c>
      <c r="AM24" s="2">
        <v>0</v>
      </c>
      <c r="AN24" s="2">
        <f t="shared" si="41"/>
        <v>13.1</v>
      </c>
      <c r="AO24" s="31">
        <f t="shared" si="17"/>
        <v>4.3652577350279334</v>
      </c>
      <c r="AP24" s="31">
        <f t="shared" si="36"/>
        <v>13.138112497615477</v>
      </c>
      <c r="AQ24" s="12">
        <v>1</v>
      </c>
      <c r="AR24" s="8">
        <v>3</v>
      </c>
      <c r="AS24" s="73">
        <f t="shared" si="18"/>
        <v>1</v>
      </c>
      <c r="AT24" s="73">
        <f t="shared" si="19"/>
        <v>0</v>
      </c>
      <c r="AU24" s="73">
        <f t="shared" si="20"/>
        <v>13.1</v>
      </c>
      <c r="AV24" s="5">
        <f t="shared" si="21"/>
        <v>4.3652577350279334</v>
      </c>
      <c r="AW24" s="11">
        <f t="shared" si="37"/>
        <v>13.138112497615477</v>
      </c>
      <c r="AX24" s="12">
        <v>0.9</v>
      </c>
      <c r="AY24" s="8">
        <v>3</v>
      </c>
      <c r="AZ24" s="73">
        <f t="shared" si="22"/>
        <v>0.67331670822942646</v>
      </c>
      <c r="BA24" s="73">
        <f t="shared" si="23"/>
        <v>0</v>
      </c>
      <c r="BB24" s="73">
        <f t="shared" si="24"/>
        <v>9.800498753117207</v>
      </c>
      <c r="BC24" s="5">
        <f t="shared" si="25"/>
        <v>3.9301755457254806</v>
      </c>
      <c r="BD24" s="11">
        <f t="shared" si="38"/>
        <v>9.8236007247563162</v>
      </c>
      <c r="BE24" s="9">
        <v>1.1000000000000001</v>
      </c>
      <c r="BF24" s="8">
        <v>3</v>
      </c>
      <c r="BG24" s="73">
        <f t="shared" si="26"/>
        <v>1.6582914572864331</v>
      </c>
      <c r="BH24" s="73">
        <f t="shared" si="27"/>
        <v>0</v>
      </c>
      <c r="BI24" s="73">
        <f t="shared" si="28"/>
        <v>19.748743718592973</v>
      </c>
      <c r="BJ24" s="5">
        <f t="shared" si="42"/>
        <v>4.7998361139047008</v>
      </c>
      <c r="BK24" s="11">
        <f t="shared" si="39"/>
        <v>19.818244347569603</v>
      </c>
      <c r="BO24" s="40">
        <f t="shared" si="1"/>
        <v>0.99707687210178975</v>
      </c>
      <c r="BP24" s="44">
        <f t="shared" si="2"/>
        <v>0.50263270232401069</v>
      </c>
      <c r="BQ24" s="42">
        <f t="shared" si="3"/>
        <v>2.4856116158009911</v>
      </c>
      <c r="BS24" s="57">
        <f t="shared" si="30"/>
        <v>-0.49444416977777905</v>
      </c>
      <c r="BT24" s="58">
        <f t="shared" si="31"/>
        <v>1.4885347436992014</v>
      </c>
    </row>
    <row r="25" spans="7:83" x14ac:dyDescent="0.25">
      <c r="G25" s="14" t="s">
        <v>28</v>
      </c>
      <c r="H25" s="10">
        <v>1</v>
      </c>
      <c r="I25" s="2">
        <v>0</v>
      </c>
      <c r="J25" s="2">
        <f t="shared" si="40"/>
        <v>14</v>
      </c>
      <c r="K25" s="5">
        <f t="shared" si="4"/>
        <v>4.0856167799748766</v>
      </c>
      <c r="L25" s="31">
        <f t="shared" si="32"/>
        <v>14.035668847618199</v>
      </c>
      <c r="M25" s="12">
        <v>1</v>
      </c>
      <c r="N25" s="68">
        <v>3</v>
      </c>
      <c r="O25" s="73">
        <f t="shared" si="5"/>
        <v>1</v>
      </c>
      <c r="P25" s="73">
        <f t="shared" si="6"/>
        <v>0</v>
      </c>
      <c r="Q25" s="73">
        <f t="shared" si="7"/>
        <v>14</v>
      </c>
      <c r="R25" s="71">
        <f t="shared" si="8"/>
        <v>4.0856167799748766</v>
      </c>
      <c r="S25" s="31">
        <f t="shared" si="33"/>
        <v>14.035668847618199</v>
      </c>
      <c r="T25" s="12">
        <v>0.9</v>
      </c>
      <c r="U25" s="61">
        <v>3</v>
      </c>
      <c r="V25" s="73">
        <f t="shared" si="9"/>
        <v>0.6585365853658538</v>
      </c>
      <c r="W25" s="73">
        <f t="shared" si="10"/>
        <v>0</v>
      </c>
      <c r="X25" s="73">
        <f t="shared" si="11"/>
        <v>10.243902439024394</v>
      </c>
      <c r="Y25" s="5">
        <f t="shared" si="12"/>
        <v>3.6782387219933863</v>
      </c>
      <c r="Z25" s="11">
        <f t="shared" si="34"/>
        <v>10.265047862261298</v>
      </c>
      <c r="AA25" s="9">
        <v>1.1000000000000001</v>
      </c>
      <c r="AB25" s="61">
        <v>3</v>
      </c>
      <c r="AC25" s="73">
        <f t="shared" si="13"/>
        <v>1.7368421052631589</v>
      </c>
      <c r="AD25" s="73">
        <f t="shared" si="14"/>
        <v>0</v>
      </c>
      <c r="AE25" s="73">
        <f t="shared" si="15"/>
        <v>22.105263157894747</v>
      </c>
      <c r="AF25" s="5">
        <f t="shared" si="16"/>
        <v>4.492581479915315</v>
      </c>
      <c r="AG25" s="11">
        <f t="shared" si="35"/>
        <v>22.173391255700913</v>
      </c>
      <c r="AH25" s="6"/>
      <c r="AI25" s="6"/>
      <c r="AJ25" s="6"/>
      <c r="AK25" s="14" t="s">
        <v>28</v>
      </c>
      <c r="AL25" s="10">
        <v>1</v>
      </c>
      <c r="AM25" s="2">
        <v>0</v>
      </c>
      <c r="AN25" s="2">
        <f t="shared" si="41"/>
        <v>14.1</v>
      </c>
      <c r="AO25" s="31">
        <f t="shared" si="17"/>
        <v>4.0567378612948799</v>
      </c>
      <c r="AP25" s="31">
        <f t="shared" si="36"/>
        <v>14.135416513141733</v>
      </c>
      <c r="AQ25" s="12">
        <v>1</v>
      </c>
      <c r="AR25" s="8">
        <v>3</v>
      </c>
      <c r="AS25" s="73">
        <f t="shared" si="18"/>
        <v>1</v>
      </c>
      <c r="AT25" s="73">
        <f t="shared" si="19"/>
        <v>0</v>
      </c>
      <c r="AU25" s="73">
        <f t="shared" si="20"/>
        <v>14.1</v>
      </c>
      <c r="AV25" s="5">
        <f t="shared" si="21"/>
        <v>4.0567378612948799</v>
      </c>
      <c r="AW25" s="11">
        <f t="shared" si="37"/>
        <v>14.135416513141733</v>
      </c>
      <c r="AX25" s="12">
        <v>0.9</v>
      </c>
      <c r="AY25" s="8">
        <v>3</v>
      </c>
      <c r="AZ25" s="73">
        <f t="shared" si="22"/>
        <v>0.65693430656934315</v>
      </c>
      <c r="BA25" s="73">
        <f t="shared" si="23"/>
        <v>0</v>
      </c>
      <c r="BB25" s="73">
        <f t="shared" si="24"/>
        <v>10.291970802919709</v>
      </c>
      <c r="BC25" s="5">
        <f t="shared" si="25"/>
        <v>3.6522227803063365</v>
      </c>
      <c r="BD25" s="11">
        <f t="shared" si="38"/>
        <v>10.312915479693388</v>
      </c>
      <c r="BE25" s="9">
        <v>1.1000000000000001</v>
      </c>
      <c r="BF25" s="8">
        <v>3</v>
      </c>
      <c r="BG25" s="73">
        <f t="shared" si="26"/>
        <v>1.7460317460317472</v>
      </c>
      <c r="BH25" s="73">
        <f t="shared" si="27"/>
        <v>0</v>
      </c>
      <c r="BI25" s="73">
        <f t="shared" si="28"/>
        <v>22.380952380952394</v>
      </c>
      <c r="BJ25" s="5">
        <f t="shared" si="42"/>
        <v>4.4608482585165579</v>
      </c>
      <c r="BK25" s="11">
        <f t="shared" si="39"/>
        <v>22.448956687040255</v>
      </c>
      <c r="BO25" s="40">
        <f t="shared" si="1"/>
        <v>0.99747665523533868</v>
      </c>
      <c r="BP25" s="44">
        <f t="shared" si="2"/>
        <v>0.4786761743208956</v>
      </c>
      <c r="BQ25" s="42">
        <f t="shared" si="3"/>
        <v>2.7556543133934142</v>
      </c>
      <c r="BS25" s="57">
        <f t="shared" si="30"/>
        <v>-0.51880048091444309</v>
      </c>
      <c r="BT25" s="58">
        <f t="shared" si="31"/>
        <v>1.7581776581580755</v>
      </c>
    </row>
    <row r="26" spans="7:83" x14ac:dyDescent="0.25">
      <c r="G26" s="14" t="s">
        <v>29</v>
      </c>
      <c r="H26" s="10">
        <v>1</v>
      </c>
      <c r="I26" s="2">
        <v>0</v>
      </c>
      <c r="J26" s="2">
        <f t="shared" si="40"/>
        <v>15</v>
      </c>
      <c r="K26" s="5">
        <f t="shared" si="4"/>
        <v>3.8140748342903543</v>
      </c>
      <c r="L26" s="31">
        <f t="shared" si="32"/>
        <v>15.033296378372908</v>
      </c>
      <c r="M26" s="12">
        <v>1</v>
      </c>
      <c r="N26" s="68">
        <v>3</v>
      </c>
      <c r="O26" s="73">
        <f t="shared" si="5"/>
        <v>1</v>
      </c>
      <c r="P26" s="73">
        <f t="shared" si="6"/>
        <v>0</v>
      </c>
      <c r="Q26" s="73">
        <f t="shared" si="7"/>
        <v>15</v>
      </c>
      <c r="R26" s="71">
        <f t="shared" si="8"/>
        <v>3.8140748342903543</v>
      </c>
      <c r="S26" s="31">
        <f t="shared" si="33"/>
        <v>15.033296378372908</v>
      </c>
      <c r="T26" s="12">
        <v>0.9</v>
      </c>
      <c r="U26" s="61">
        <v>3</v>
      </c>
      <c r="V26" s="73">
        <f t="shared" si="9"/>
        <v>0.64285714285714302</v>
      </c>
      <c r="W26" s="73">
        <f t="shared" si="10"/>
        <v>0</v>
      </c>
      <c r="X26" s="73">
        <f t="shared" si="11"/>
        <v>10.714285714285717</v>
      </c>
      <c r="Y26" s="5">
        <f t="shared" si="12"/>
        <v>3.433630362450522</v>
      </c>
      <c r="Z26" s="11">
        <f t="shared" si="34"/>
        <v>10.733554102601312</v>
      </c>
      <c r="AA26" s="9">
        <v>1.1000000000000001</v>
      </c>
      <c r="AB26" s="61">
        <v>3</v>
      </c>
      <c r="AC26" s="73">
        <f t="shared" si="13"/>
        <v>1.8333333333333346</v>
      </c>
      <c r="AD26" s="73">
        <f t="shared" si="14"/>
        <v>0</v>
      </c>
      <c r="AE26" s="73">
        <f t="shared" si="15"/>
        <v>25.000000000000014</v>
      </c>
      <c r="AF26" s="5">
        <f t="shared" si="16"/>
        <v>4.194182788390858</v>
      </c>
      <c r="AG26" s="11">
        <f t="shared" si="35"/>
        <v>25.067132087877777</v>
      </c>
      <c r="AH26" s="6"/>
      <c r="AI26" s="6"/>
      <c r="AJ26" s="6"/>
      <c r="AK26" s="14" t="s">
        <v>29</v>
      </c>
      <c r="AL26" s="10">
        <v>1</v>
      </c>
      <c r="AM26" s="2">
        <v>0</v>
      </c>
      <c r="AN26" s="2">
        <f t="shared" si="41"/>
        <v>15.1</v>
      </c>
      <c r="AO26" s="31">
        <f t="shared" si="17"/>
        <v>3.7888898778846496</v>
      </c>
      <c r="AP26" s="31">
        <f t="shared" si="36"/>
        <v>15.133076356114774</v>
      </c>
      <c r="AQ26" s="12">
        <v>1</v>
      </c>
      <c r="AR26" s="8">
        <v>3</v>
      </c>
      <c r="AS26" s="73">
        <f t="shared" si="18"/>
        <v>1</v>
      </c>
      <c r="AT26" s="73">
        <f t="shared" si="19"/>
        <v>0</v>
      </c>
      <c r="AU26" s="73">
        <f t="shared" si="20"/>
        <v>15.1</v>
      </c>
      <c r="AV26" s="5">
        <f t="shared" si="21"/>
        <v>3.7888898778846496</v>
      </c>
      <c r="AW26" s="11">
        <f t="shared" si="37"/>
        <v>15.133076356114774</v>
      </c>
      <c r="AX26" s="12">
        <v>0.9</v>
      </c>
      <c r="AY26" s="8">
        <v>3</v>
      </c>
      <c r="AZ26" s="73">
        <f t="shared" si="22"/>
        <v>0.64133016627078387</v>
      </c>
      <c r="BA26" s="73">
        <f t="shared" si="23"/>
        <v>0</v>
      </c>
      <c r="BB26" s="73">
        <f t="shared" si="24"/>
        <v>10.760095011876485</v>
      </c>
      <c r="BC26" s="5">
        <f t="shared" si="25"/>
        <v>3.4109449553557223</v>
      </c>
      <c r="BD26" s="11">
        <f t="shared" si="38"/>
        <v>10.77919055619568</v>
      </c>
      <c r="BE26" s="9">
        <v>1.1000000000000001</v>
      </c>
      <c r="BF26" s="8">
        <v>3</v>
      </c>
      <c r="BG26" s="73">
        <f t="shared" si="26"/>
        <v>1.8435754189944147</v>
      </c>
      <c r="BH26" s="73">
        <f t="shared" si="27"/>
        <v>0</v>
      </c>
      <c r="BI26" s="73">
        <f t="shared" si="28"/>
        <v>25.307262569832417</v>
      </c>
      <c r="BJ26" s="5">
        <f t="shared" si="42"/>
        <v>4.1665048855486821</v>
      </c>
      <c r="BK26" s="11">
        <f t="shared" si="39"/>
        <v>25.374323815699231</v>
      </c>
      <c r="BO26" s="40">
        <f t="shared" si="1"/>
        <v>0.99779977741865977</v>
      </c>
      <c r="BP26" s="44">
        <f t="shared" si="2"/>
        <v>0.4563645359436741</v>
      </c>
      <c r="BQ26" s="42">
        <f t="shared" si="3"/>
        <v>3.0719172782145421</v>
      </c>
      <c r="BS26" s="57">
        <f t="shared" si="30"/>
        <v>-0.54143524147498567</v>
      </c>
      <c r="BT26" s="58">
        <f t="shared" si="31"/>
        <v>2.0741175007958823</v>
      </c>
      <c r="CE26" t="s">
        <v>4</v>
      </c>
    </row>
    <row r="27" spans="7:83" x14ac:dyDescent="0.25">
      <c r="G27" s="14" t="s">
        <v>30</v>
      </c>
      <c r="H27" s="10">
        <v>1</v>
      </c>
      <c r="I27" s="2">
        <v>0</v>
      </c>
      <c r="J27" s="2">
        <f t="shared" si="40"/>
        <v>16</v>
      </c>
      <c r="K27" s="5">
        <f t="shared" si="4"/>
        <v>3.5763343749973511</v>
      </c>
      <c r="L27" s="31">
        <f t="shared" si="32"/>
        <v>16.031219541881399</v>
      </c>
      <c r="M27" s="12">
        <v>1</v>
      </c>
      <c r="N27" s="68">
        <v>3</v>
      </c>
      <c r="O27" s="73">
        <f t="shared" si="5"/>
        <v>1</v>
      </c>
      <c r="P27" s="73">
        <f t="shared" si="6"/>
        <v>0</v>
      </c>
      <c r="Q27" s="73">
        <f t="shared" si="7"/>
        <v>16</v>
      </c>
      <c r="R27" s="71">
        <f t="shared" si="8"/>
        <v>3.5763343749973511</v>
      </c>
      <c r="S27" s="31">
        <f t="shared" si="33"/>
        <v>16.031219541881399</v>
      </c>
      <c r="T27" s="12">
        <v>0.9</v>
      </c>
      <c r="U27" s="61">
        <v>3</v>
      </c>
      <c r="V27" s="73">
        <f t="shared" si="9"/>
        <v>0.62790697674418616</v>
      </c>
      <c r="W27" s="73">
        <f t="shared" si="10"/>
        <v>0</v>
      </c>
      <c r="X27" s="73">
        <f t="shared" si="11"/>
        <v>11.162790697674421</v>
      </c>
      <c r="Y27" s="5">
        <f t="shared" si="12"/>
        <v>3.2194948968528299</v>
      </c>
      <c r="Z27" s="11">
        <f t="shared" si="34"/>
        <v>11.180436634207567</v>
      </c>
      <c r="AA27" s="9">
        <v>1.1000000000000001</v>
      </c>
      <c r="AB27" s="61">
        <v>3</v>
      </c>
      <c r="AC27" s="73">
        <f t="shared" si="13"/>
        <v>1.9411764705882368</v>
      </c>
      <c r="AD27" s="73">
        <f t="shared" si="14"/>
        <v>0</v>
      </c>
      <c r="AE27" s="73">
        <f t="shared" si="15"/>
        <v>28.235294117647079</v>
      </c>
      <c r="AF27" s="5">
        <f t="shared" si="16"/>
        <v>3.9328962722305385</v>
      </c>
      <c r="AG27" s="11">
        <f t="shared" si="35"/>
        <v>28.301943396169833</v>
      </c>
      <c r="AH27" s="6"/>
      <c r="AI27" s="6"/>
      <c r="AJ27" s="6"/>
      <c r="AK27" s="14" t="s">
        <v>30</v>
      </c>
      <c r="AL27" s="10">
        <v>1</v>
      </c>
      <c r="AM27" s="2">
        <v>0</v>
      </c>
      <c r="AN27" s="2">
        <f t="shared" si="41"/>
        <v>16.100000000000001</v>
      </c>
      <c r="AO27" s="31">
        <f t="shared" si="17"/>
        <v>3.5541782355320861</v>
      </c>
      <c r="AP27" s="31">
        <f t="shared" si="36"/>
        <v>16.131026005806326</v>
      </c>
      <c r="AQ27" s="12">
        <v>1</v>
      </c>
      <c r="AR27" s="8">
        <v>3</v>
      </c>
      <c r="AS27" s="73">
        <f t="shared" si="18"/>
        <v>1</v>
      </c>
      <c r="AT27" s="73">
        <f t="shared" si="19"/>
        <v>0</v>
      </c>
      <c r="AU27" s="73">
        <f t="shared" si="20"/>
        <v>16.100000000000001</v>
      </c>
      <c r="AV27" s="5">
        <f t="shared" si="21"/>
        <v>3.5541782355320861</v>
      </c>
      <c r="AW27" s="11">
        <f t="shared" si="37"/>
        <v>16.131026005806326</v>
      </c>
      <c r="AX27" s="12">
        <v>0.9</v>
      </c>
      <c r="AY27" s="8">
        <v>3</v>
      </c>
      <c r="AZ27" s="73">
        <f t="shared" si="22"/>
        <v>0.62645011600928069</v>
      </c>
      <c r="BA27" s="73">
        <f t="shared" si="23"/>
        <v>0</v>
      </c>
      <c r="BB27" s="73">
        <f t="shared" si="24"/>
        <v>11.206496519721579</v>
      </c>
      <c r="BC27" s="5">
        <f t="shared" si="25"/>
        <v>3.1995397095625715</v>
      </c>
      <c r="BD27" s="11">
        <f t="shared" si="38"/>
        <v>11.223992337594494</v>
      </c>
      <c r="BE27" s="9">
        <v>1.1000000000000001</v>
      </c>
      <c r="BF27" s="8">
        <v>3</v>
      </c>
      <c r="BG27" s="73">
        <f t="shared" si="26"/>
        <v>1.9526627218934929</v>
      </c>
      <c r="BH27" s="73">
        <f t="shared" si="27"/>
        <v>0</v>
      </c>
      <c r="BI27" s="73">
        <f t="shared" si="28"/>
        <v>28.579881656804758</v>
      </c>
      <c r="BJ27" s="5">
        <f t="shared" si="42"/>
        <v>3.9085442944594546</v>
      </c>
      <c r="BK27" s="11">
        <f t="shared" si="39"/>
        <v>28.646509861105901</v>
      </c>
      <c r="BO27" s="40">
        <f t="shared" si="1"/>
        <v>0.99806463924927868</v>
      </c>
      <c r="BP27" s="44">
        <f t="shared" si="2"/>
        <v>0.43555703386926936</v>
      </c>
      <c r="BQ27" s="42">
        <f t="shared" si="3"/>
        <v>3.4456646493606868</v>
      </c>
      <c r="BS27" s="57">
        <f t="shared" si="30"/>
        <v>-0.56250760538000932</v>
      </c>
      <c r="BT27" s="58">
        <f t="shared" si="31"/>
        <v>2.4476000101114082</v>
      </c>
    </row>
    <row r="28" spans="7:83" x14ac:dyDescent="0.25">
      <c r="G28" s="14" t="s">
        <v>31</v>
      </c>
      <c r="H28" s="10">
        <v>1</v>
      </c>
      <c r="I28" s="2">
        <v>0</v>
      </c>
      <c r="J28" s="2">
        <f t="shared" si="40"/>
        <v>17</v>
      </c>
      <c r="K28" s="5">
        <f t="shared" si="4"/>
        <v>3.3664606634298009</v>
      </c>
      <c r="L28" s="31">
        <f t="shared" si="32"/>
        <v>17.029386365926403</v>
      </c>
      <c r="M28" s="12">
        <v>1</v>
      </c>
      <c r="N28" s="68">
        <v>3</v>
      </c>
      <c r="O28" s="73">
        <f t="shared" si="5"/>
        <v>1</v>
      </c>
      <c r="P28" s="73">
        <f t="shared" si="6"/>
        <v>0</v>
      </c>
      <c r="Q28" s="73">
        <f t="shared" si="7"/>
        <v>17</v>
      </c>
      <c r="R28" s="71">
        <f t="shared" si="8"/>
        <v>3.3664606634298009</v>
      </c>
      <c r="S28" s="31">
        <f t="shared" si="33"/>
        <v>17.029386365926403</v>
      </c>
      <c r="T28" s="12">
        <v>0.9</v>
      </c>
      <c r="U28" s="61">
        <v>3</v>
      </c>
      <c r="V28" s="73">
        <f t="shared" si="9"/>
        <v>0.61363636363636365</v>
      </c>
      <c r="W28" s="73">
        <f t="shared" si="10"/>
        <v>0</v>
      </c>
      <c r="X28" s="73">
        <f t="shared" si="11"/>
        <v>11.59090909090909</v>
      </c>
      <c r="Y28" s="5">
        <f t="shared" si="12"/>
        <v>3.0304768458605955</v>
      </c>
      <c r="Z28" s="11">
        <f t="shared" si="34"/>
        <v>11.607141040777261</v>
      </c>
      <c r="AA28" s="9">
        <v>1.1000000000000001</v>
      </c>
      <c r="AB28" s="61">
        <v>3</v>
      </c>
      <c r="AC28" s="73">
        <f t="shared" si="13"/>
        <v>2.0625000000000018</v>
      </c>
      <c r="AD28" s="73">
        <f t="shared" si="14"/>
        <v>0</v>
      </c>
      <c r="AE28" s="73">
        <f t="shared" si="15"/>
        <v>31.875000000000025</v>
      </c>
      <c r="AF28" s="5">
        <f t="shared" si="16"/>
        <v>3.7022128531994083</v>
      </c>
      <c r="AG28" s="11">
        <f t="shared" si="35"/>
        <v>31.941658242019958</v>
      </c>
      <c r="AH28" s="6"/>
      <c r="AI28" s="6"/>
      <c r="AJ28" s="6"/>
      <c r="AK28" s="14" t="s">
        <v>31</v>
      </c>
      <c r="AL28" s="10">
        <v>1</v>
      </c>
      <c r="AM28" s="2">
        <v>0</v>
      </c>
      <c r="AN28" s="2">
        <f t="shared" si="41"/>
        <v>17.100000000000001</v>
      </c>
      <c r="AO28" s="31">
        <f t="shared" si="17"/>
        <v>3.3468186417402102</v>
      </c>
      <c r="AP28" s="31">
        <f t="shared" si="36"/>
        <v>17.129214809792071</v>
      </c>
      <c r="AQ28" s="12">
        <v>1</v>
      </c>
      <c r="AR28" s="8">
        <v>3</v>
      </c>
      <c r="AS28" s="73">
        <f t="shared" si="18"/>
        <v>1</v>
      </c>
      <c r="AT28" s="73">
        <f t="shared" si="19"/>
        <v>0</v>
      </c>
      <c r="AU28" s="73">
        <f t="shared" si="20"/>
        <v>17.100000000000001</v>
      </c>
      <c r="AV28" s="5">
        <f t="shared" si="21"/>
        <v>3.3468186417402102</v>
      </c>
      <c r="AW28" s="11">
        <f t="shared" si="37"/>
        <v>17.129214809792071</v>
      </c>
      <c r="AX28" s="12">
        <v>0.9</v>
      </c>
      <c r="AY28" s="8">
        <v>3</v>
      </c>
      <c r="AZ28" s="73">
        <f t="shared" si="22"/>
        <v>0.61224489795918369</v>
      </c>
      <c r="BA28" s="73">
        <f t="shared" si="23"/>
        <v>0</v>
      </c>
      <c r="BB28" s="73">
        <f t="shared" si="24"/>
        <v>11.632653061224492</v>
      </c>
      <c r="BC28" s="5">
        <f t="shared" si="25"/>
        <v>3.0127875041833394</v>
      </c>
      <c r="BD28" s="11">
        <f t="shared" si="38"/>
        <v>11.648753626800277</v>
      </c>
      <c r="BE28" s="9">
        <v>1.1000000000000001</v>
      </c>
      <c r="BF28" s="8">
        <v>3</v>
      </c>
      <c r="BG28" s="73">
        <f t="shared" si="26"/>
        <v>2.0754716981132098</v>
      </c>
      <c r="BH28" s="73">
        <f t="shared" si="27"/>
        <v>0</v>
      </c>
      <c r="BI28" s="73">
        <f t="shared" si="28"/>
        <v>32.26415094339626</v>
      </c>
      <c r="BJ28" s="5">
        <f t="shared" si="42"/>
        <v>3.6806221730304531</v>
      </c>
      <c r="BK28" s="11">
        <f t="shared" si="39"/>
        <v>32.330836965162632</v>
      </c>
      <c r="BO28" s="40">
        <f t="shared" si="1"/>
        <v>0.99828443865668248</v>
      </c>
      <c r="BP28" s="44">
        <f t="shared" si="2"/>
        <v>0.41612586023015652</v>
      </c>
      <c r="BQ28" s="42">
        <f t="shared" si="3"/>
        <v>3.8917872314267399</v>
      </c>
      <c r="BS28" s="57">
        <f t="shared" si="30"/>
        <v>-0.58215857842652596</v>
      </c>
      <c r="BT28" s="58">
        <f t="shared" si="31"/>
        <v>2.8935027927700574</v>
      </c>
    </row>
    <row r="29" spans="7:83" x14ac:dyDescent="0.25">
      <c r="G29" s="14" t="s">
        <v>32</v>
      </c>
      <c r="H29" s="10">
        <v>1</v>
      </c>
      <c r="I29" s="2">
        <v>0</v>
      </c>
      <c r="J29" s="2">
        <f t="shared" si="40"/>
        <v>18</v>
      </c>
      <c r="K29" s="5">
        <f t="shared" si="4"/>
        <v>3.1798301198642345</v>
      </c>
      <c r="L29" s="31">
        <f t="shared" si="32"/>
        <v>18.027756377319946</v>
      </c>
      <c r="M29" s="12">
        <v>1</v>
      </c>
      <c r="N29" s="68">
        <v>3</v>
      </c>
      <c r="O29" s="73">
        <f t="shared" si="5"/>
        <v>1</v>
      </c>
      <c r="P29" s="73">
        <f t="shared" si="6"/>
        <v>0</v>
      </c>
      <c r="Q29" s="73">
        <f t="shared" si="7"/>
        <v>18</v>
      </c>
      <c r="R29" s="71">
        <f t="shared" si="8"/>
        <v>3.1798301198642345</v>
      </c>
      <c r="S29" s="31">
        <f t="shared" si="33"/>
        <v>18.027756377319946</v>
      </c>
      <c r="T29" s="12">
        <v>0.9</v>
      </c>
      <c r="U29" s="61">
        <v>3</v>
      </c>
      <c r="V29" s="73">
        <f t="shared" si="9"/>
        <v>0.60000000000000009</v>
      </c>
      <c r="W29" s="73">
        <f t="shared" si="10"/>
        <v>0</v>
      </c>
      <c r="X29" s="73">
        <f t="shared" si="11"/>
        <v>12</v>
      </c>
      <c r="Y29" s="5">
        <f t="shared" si="12"/>
        <v>2.8624052261117483</v>
      </c>
      <c r="Z29" s="11">
        <f t="shared" si="34"/>
        <v>12.014990636700473</v>
      </c>
      <c r="AA29" s="9">
        <v>1.1000000000000001</v>
      </c>
      <c r="AB29" s="61">
        <v>3</v>
      </c>
      <c r="AC29" s="73">
        <f t="shared" si="13"/>
        <v>2.200000000000002</v>
      </c>
      <c r="AD29" s="73">
        <f t="shared" si="14"/>
        <v>0</v>
      </c>
      <c r="AE29" s="73">
        <f t="shared" si="15"/>
        <v>36.000000000000028</v>
      </c>
      <c r="AF29" s="5">
        <f t="shared" si="16"/>
        <v>3.4970597392982499</v>
      </c>
      <c r="AG29" s="11">
        <f t="shared" si="35"/>
        <v>36.0671595776546</v>
      </c>
      <c r="AH29" s="6"/>
      <c r="AI29" s="6"/>
      <c r="AJ29" s="6"/>
      <c r="AK29" s="14" t="s">
        <v>32</v>
      </c>
      <c r="AL29" s="10">
        <v>1</v>
      </c>
      <c r="AM29" s="2">
        <v>0</v>
      </c>
      <c r="AN29" s="2">
        <f t="shared" si="41"/>
        <v>18.100000000000001</v>
      </c>
      <c r="AO29" s="31">
        <f t="shared" si="17"/>
        <v>3.1622977521393887</v>
      </c>
      <c r="AP29" s="31">
        <f t="shared" si="36"/>
        <v>18.127603261324982</v>
      </c>
      <c r="AQ29" s="12">
        <v>1</v>
      </c>
      <c r="AR29" s="8">
        <v>3</v>
      </c>
      <c r="AS29" s="73">
        <f t="shared" si="18"/>
        <v>1</v>
      </c>
      <c r="AT29" s="73">
        <f t="shared" si="19"/>
        <v>0</v>
      </c>
      <c r="AU29" s="73">
        <f t="shared" si="20"/>
        <v>18.100000000000001</v>
      </c>
      <c r="AV29" s="5">
        <f t="shared" si="21"/>
        <v>3.1622977521393887</v>
      </c>
      <c r="AW29" s="11">
        <f t="shared" si="37"/>
        <v>18.127603261324982</v>
      </c>
      <c r="AX29" s="12">
        <v>0.9</v>
      </c>
      <c r="AY29" s="8">
        <v>3</v>
      </c>
      <c r="AZ29" s="73">
        <f t="shared" si="22"/>
        <v>0.59866962305986704</v>
      </c>
      <c r="BA29" s="73">
        <f t="shared" si="23"/>
        <v>0</v>
      </c>
      <c r="BB29" s="73">
        <f t="shared" si="24"/>
        <v>12.039911308203992</v>
      </c>
      <c r="BC29" s="5">
        <f t="shared" si="25"/>
        <v>2.8466169158161061</v>
      </c>
      <c r="BD29" s="11">
        <f t="shared" si="38"/>
        <v>12.054786170936131</v>
      </c>
      <c r="BE29" s="9">
        <v>1.1000000000000001</v>
      </c>
      <c r="BF29" s="8">
        <v>3</v>
      </c>
      <c r="BG29" s="73">
        <f t="shared" si="26"/>
        <v>2.2147651006711433</v>
      </c>
      <c r="BH29" s="73">
        <f t="shared" si="27"/>
        <v>0</v>
      </c>
      <c r="BI29" s="73">
        <f t="shared" si="28"/>
        <v>36.442953020134262</v>
      </c>
      <c r="BJ29" s="5">
        <f t="shared" si="42"/>
        <v>3.4777865197981628</v>
      </c>
      <c r="BK29" s="11">
        <f t="shared" si="39"/>
        <v>36.510190485381798</v>
      </c>
      <c r="BO29" s="40">
        <f t="shared" si="1"/>
        <v>0.99846884005035719</v>
      </c>
      <c r="BP29" s="44">
        <f t="shared" si="2"/>
        <v>0.39795534235658181</v>
      </c>
      <c r="BQ29" s="42">
        <f t="shared" si="3"/>
        <v>4.4303090772719855</v>
      </c>
      <c r="BS29" s="57">
        <f t="shared" si="30"/>
        <v>-0.60051349769377538</v>
      </c>
      <c r="BT29" s="58">
        <f>BQ29-BO29</f>
        <v>3.4318402372216283</v>
      </c>
    </row>
    <row r="30" spans="7:83" x14ac:dyDescent="0.25">
      <c r="G30" s="14" t="s">
        <v>33</v>
      </c>
      <c r="H30" s="10">
        <v>1</v>
      </c>
      <c r="I30" s="2">
        <v>0</v>
      </c>
      <c r="J30" s="2">
        <f t="shared" si="40"/>
        <v>19</v>
      </c>
      <c r="K30" s="5">
        <f t="shared" si="4"/>
        <v>3.0127875041833398</v>
      </c>
      <c r="L30" s="31">
        <f t="shared" si="32"/>
        <v>19.026297590440446</v>
      </c>
      <c r="M30" s="12">
        <v>1</v>
      </c>
      <c r="N30" s="68">
        <v>3</v>
      </c>
      <c r="O30" s="73">
        <f t="shared" si="5"/>
        <v>1</v>
      </c>
      <c r="P30" s="73">
        <f t="shared" si="6"/>
        <v>0</v>
      </c>
      <c r="Q30" s="73">
        <f t="shared" si="7"/>
        <v>19</v>
      </c>
      <c r="R30" s="71">
        <f t="shared" si="8"/>
        <v>3.0127875041833398</v>
      </c>
      <c r="S30" s="31">
        <f t="shared" si="33"/>
        <v>19.026297590440446</v>
      </c>
      <c r="T30" s="12">
        <v>0.9</v>
      </c>
      <c r="U30" s="61">
        <v>3</v>
      </c>
      <c r="V30" s="73">
        <f t="shared" si="9"/>
        <v>0.58695652173913049</v>
      </c>
      <c r="W30" s="73">
        <f t="shared" si="10"/>
        <v>0</v>
      </c>
      <c r="X30" s="73">
        <f t="shared" si="11"/>
        <v>12.391304347826086</v>
      </c>
      <c r="Y30" s="5">
        <f t="shared" si="12"/>
        <v>2.711983467444945</v>
      </c>
      <c r="Z30" s="11">
        <f t="shared" si="34"/>
        <v>12.405198160402991</v>
      </c>
      <c r="AA30" s="9">
        <v>1.1000000000000001</v>
      </c>
      <c r="AB30" s="61">
        <v>3</v>
      </c>
      <c r="AC30" s="73">
        <f t="shared" si="13"/>
        <v>2.3571428571428599</v>
      </c>
      <c r="AD30" s="73">
        <f t="shared" si="14"/>
        <v>0</v>
      </c>
      <c r="AE30" s="73">
        <f t="shared" si="15"/>
        <v>40.714285714285758</v>
      </c>
      <c r="AF30" s="5">
        <f t="shared" si="16"/>
        <v>3.3134253997927501</v>
      </c>
      <c r="AG30" s="11">
        <f t="shared" si="35"/>
        <v>40.782461716692296</v>
      </c>
      <c r="AH30" s="6"/>
      <c r="AI30" s="6"/>
      <c r="AJ30" s="6"/>
      <c r="AK30" s="14" t="s">
        <v>33</v>
      </c>
      <c r="AL30" s="10">
        <v>1</v>
      </c>
      <c r="AM30" s="2">
        <v>0</v>
      </c>
      <c r="AN30" s="2">
        <f t="shared" si="41"/>
        <v>19.100000000000001</v>
      </c>
      <c r="AO30" s="31">
        <f t="shared" si="17"/>
        <v>2.9970425802836851</v>
      </c>
      <c r="AP30" s="31">
        <f t="shared" si="36"/>
        <v>19.126160095534075</v>
      </c>
      <c r="AQ30" s="12">
        <v>1</v>
      </c>
      <c r="AR30" s="8">
        <v>3</v>
      </c>
      <c r="AS30" s="73">
        <f t="shared" si="18"/>
        <v>1</v>
      </c>
      <c r="AT30" s="73">
        <f t="shared" si="19"/>
        <v>0</v>
      </c>
      <c r="AU30" s="73">
        <f t="shared" si="20"/>
        <v>19.100000000000001</v>
      </c>
      <c r="AV30" s="5">
        <f t="shared" si="21"/>
        <v>2.9970425802836851</v>
      </c>
      <c r="AW30" s="11">
        <f t="shared" si="37"/>
        <v>19.126160095534075</v>
      </c>
      <c r="AX30" s="12">
        <v>0.9</v>
      </c>
      <c r="AY30" s="8">
        <v>3</v>
      </c>
      <c r="AZ30" s="73">
        <f t="shared" si="22"/>
        <v>0.58568329718004353</v>
      </c>
      <c r="BA30" s="73">
        <f t="shared" si="23"/>
        <v>0</v>
      </c>
      <c r="BB30" s="73">
        <f t="shared" si="24"/>
        <v>12.429501084598702</v>
      </c>
      <c r="BC30" s="5">
        <f t="shared" si="25"/>
        <v>2.6978056333163027</v>
      </c>
      <c r="BD30" s="11">
        <f t="shared" si="38"/>
        <v>12.443292254730498</v>
      </c>
      <c r="BE30" s="9">
        <v>1.1000000000000001</v>
      </c>
      <c r="BF30" s="8">
        <v>3</v>
      </c>
      <c r="BG30" s="73">
        <f t="shared" si="26"/>
        <v>2.3741007194244634</v>
      </c>
      <c r="BH30" s="73">
        <f t="shared" si="27"/>
        <v>0</v>
      </c>
      <c r="BI30" s="73">
        <f t="shared" si="28"/>
        <v>41.223021582733864</v>
      </c>
      <c r="BJ30" s="5">
        <f t="shared" si="42"/>
        <v>3.2961159725463172</v>
      </c>
      <c r="BK30" s="11">
        <f t="shared" si="39"/>
        <v>41.291329145917715</v>
      </c>
      <c r="BO30" s="40">
        <f t="shared" si="1"/>
        <v>0.99862505093629039</v>
      </c>
      <c r="BP30" s="44">
        <f t="shared" si="2"/>
        <v>0.38094094327506767</v>
      </c>
      <c r="BQ30" s="42">
        <f t="shared" si="3"/>
        <v>5.0886742922541828</v>
      </c>
      <c r="BS30" s="57">
        <f t="shared" si="30"/>
        <v>-0.61768410766122273</v>
      </c>
      <c r="BT30" s="58">
        <f t="shared" si="31"/>
        <v>4.0900492413178924</v>
      </c>
    </row>
    <row r="31" spans="7:83" ht="15.75" thickBot="1" x14ac:dyDescent="0.3">
      <c r="G31" s="15" t="s">
        <v>34</v>
      </c>
      <c r="H31" s="16">
        <v>1</v>
      </c>
      <c r="I31" s="17">
        <v>0</v>
      </c>
      <c r="J31" s="17">
        <f t="shared" si="40"/>
        <v>20</v>
      </c>
      <c r="K31" s="35">
        <f t="shared" si="4"/>
        <v>2.8624052261117479</v>
      </c>
      <c r="L31" s="36">
        <f t="shared" si="32"/>
        <v>20.024984394500787</v>
      </c>
      <c r="M31" s="19">
        <v>1</v>
      </c>
      <c r="N31" s="69">
        <v>3</v>
      </c>
      <c r="O31" s="76">
        <f t="shared" si="5"/>
        <v>1</v>
      </c>
      <c r="P31" s="76">
        <f t="shared" si="6"/>
        <v>0</v>
      </c>
      <c r="Q31" s="76">
        <f t="shared" si="7"/>
        <v>20</v>
      </c>
      <c r="R31" s="72">
        <f t="shared" si="8"/>
        <v>2.8624052261117479</v>
      </c>
      <c r="S31" s="36">
        <f t="shared" si="33"/>
        <v>20.024984394500787</v>
      </c>
      <c r="T31" s="19">
        <v>0.9</v>
      </c>
      <c r="U31" s="62">
        <v>3</v>
      </c>
      <c r="V31" s="76">
        <f t="shared" si="9"/>
        <v>0.57446808510638314</v>
      </c>
      <c r="W31" s="76">
        <f t="shared" si="10"/>
        <v>0</v>
      </c>
      <c r="X31" s="76">
        <f t="shared" si="11"/>
        <v>12.765957446808514</v>
      </c>
      <c r="Y31" s="35">
        <f>DEGREES(ATAN2(X31,V31))</f>
        <v>2.5765718302688305</v>
      </c>
      <c r="Z31" s="18">
        <f t="shared" si="34"/>
        <v>12.778876441789848</v>
      </c>
      <c r="AA31" s="37">
        <v>1.1000000000000001</v>
      </c>
      <c r="AB31" s="62">
        <v>3</v>
      </c>
      <c r="AC31" s="76">
        <f t="shared" si="13"/>
        <v>2.5384615384615414</v>
      </c>
      <c r="AD31" s="76">
        <f t="shared" si="14"/>
        <v>0</v>
      </c>
      <c r="AE31" s="76">
        <f t="shared" si="15"/>
        <v>46.153846153846203</v>
      </c>
      <c r="AF31" s="35">
        <f t="shared" si="16"/>
        <v>3.1480960995627596</v>
      </c>
      <c r="AG31" s="18">
        <f t="shared" si="35"/>
        <v>46.223601133783944</v>
      </c>
      <c r="AH31" s="6"/>
      <c r="AI31" s="6"/>
      <c r="AJ31" s="6"/>
      <c r="AK31" s="15" t="s">
        <v>34</v>
      </c>
      <c r="AL31" s="16">
        <v>1</v>
      </c>
      <c r="AM31" s="17">
        <v>0</v>
      </c>
      <c r="AN31" s="17">
        <f t="shared" si="41"/>
        <v>20.100000000000001</v>
      </c>
      <c r="AO31" s="35">
        <f t="shared" si="17"/>
        <v>2.8481879113878947</v>
      </c>
      <c r="AP31" s="36">
        <f t="shared" si="36"/>
        <v>20.124860247961973</v>
      </c>
      <c r="AQ31" s="19">
        <v>1</v>
      </c>
      <c r="AR31" s="20">
        <v>3</v>
      </c>
      <c r="AS31" s="76">
        <f t="shared" si="18"/>
        <v>1</v>
      </c>
      <c r="AT31" s="76">
        <f t="shared" si="19"/>
        <v>0</v>
      </c>
      <c r="AU31" s="76">
        <f t="shared" si="20"/>
        <v>20.100000000000001</v>
      </c>
      <c r="AV31" s="35">
        <f t="shared" si="21"/>
        <v>2.8481879113878947</v>
      </c>
      <c r="AW31" s="18">
        <f t="shared" si="37"/>
        <v>20.124860247961973</v>
      </c>
      <c r="AX31" s="19">
        <v>0.9</v>
      </c>
      <c r="AY31" s="20">
        <v>3</v>
      </c>
      <c r="AZ31" s="76">
        <f t="shared" si="22"/>
        <v>0.5732484076433122</v>
      </c>
      <c r="BA31" s="76">
        <f t="shared" si="23"/>
        <v>0</v>
      </c>
      <c r="BB31" s="76">
        <f t="shared" si="24"/>
        <v>12.802547770700638</v>
      </c>
      <c r="BC31" s="35">
        <f>DEGREES(ATAN2(BB31,AZ31))</f>
        <v>2.5637702114650045</v>
      </c>
      <c r="BD31" s="18">
        <f t="shared" si="38"/>
        <v>12.815375264030994</v>
      </c>
      <c r="BE31" s="37">
        <v>1.1000000000000001</v>
      </c>
      <c r="BF31" s="20">
        <v>3</v>
      </c>
      <c r="BG31" s="76">
        <f t="shared" si="26"/>
        <v>2.5581395348837246</v>
      </c>
      <c r="BH31" s="76">
        <f t="shared" si="27"/>
        <v>0</v>
      </c>
      <c r="BI31" s="76">
        <f t="shared" si="28"/>
        <v>46.744186046511693</v>
      </c>
      <c r="BJ31" s="35">
        <f t="shared" si="42"/>
        <v>3.1324651985680361</v>
      </c>
      <c r="BK31" s="18">
        <f t="shared" si="39"/>
        <v>46.814132556641844</v>
      </c>
      <c r="BO31" s="41">
        <f t="shared" si="1"/>
        <v>0.99875853461185216</v>
      </c>
      <c r="BP31" s="45">
        <f t="shared" ref="BP31:BP32" si="43">(BD31-Z31)/0.1</f>
        <v>0.364988222411462</v>
      </c>
      <c r="BQ31" s="43">
        <f t="shared" si="3"/>
        <v>5.9053142285790017</v>
      </c>
      <c r="BS31" s="57">
        <f t="shared" si="30"/>
        <v>-0.63377031220039015</v>
      </c>
      <c r="BT31" s="58">
        <f t="shared" si="31"/>
        <v>4.9065556939671495</v>
      </c>
    </row>
    <row r="32" spans="7:83" ht="15.75" thickBot="1" x14ac:dyDescent="0.3">
      <c r="G32" s="85" t="s">
        <v>35</v>
      </c>
      <c r="H32" s="77">
        <v>1</v>
      </c>
      <c r="I32" s="78">
        <v>0</v>
      </c>
      <c r="J32" s="78">
        <f t="shared" si="40"/>
        <v>21</v>
      </c>
      <c r="K32" s="78">
        <f t="shared" si="4"/>
        <v>2.7263109939062655</v>
      </c>
      <c r="L32" s="79">
        <f t="shared" si="32"/>
        <v>21.023796041628639</v>
      </c>
      <c r="M32" s="80">
        <v>1</v>
      </c>
      <c r="N32" s="79">
        <v>3</v>
      </c>
      <c r="O32" s="78">
        <f t="shared" si="5"/>
        <v>1</v>
      </c>
      <c r="P32" s="78">
        <f t="shared" si="6"/>
        <v>0</v>
      </c>
      <c r="Q32" s="78">
        <f t="shared" si="7"/>
        <v>21</v>
      </c>
      <c r="R32" s="81">
        <f t="shared" si="8"/>
        <v>2.7263109939062655</v>
      </c>
      <c r="S32" s="79">
        <f t="shared" si="33"/>
        <v>21.023796041628639</v>
      </c>
      <c r="T32" s="80">
        <v>0.9</v>
      </c>
      <c r="U32" s="81">
        <v>3</v>
      </c>
      <c r="V32" s="78">
        <f t="shared" si="9"/>
        <v>0.56250000000000011</v>
      </c>
      <c r="W32" s="78">
        <f t="shared" si="10"/>
        <v>0</v>
      </c>
      <c r="X32" s="78">
        <f t="shared" si="11"/>
        <v>13.125000000000002</v>
      </c>
      <c r="Y32" s="78">
        <f>DEGREES(ATAN2(X32,V32))</f>
        <v>2.4540316745270756</v>
      </c>
      <c r="Z32" s="83">
        <f t="shared" si="34"/>
        <v>13.137048041702522</v>
      </c>
      <c r="AA32" s="84">
        <v>1.1000000000000001</v>
      </c>
      <c r="AB32" s="81">
        <v>3</v>
      </c>
      <c r="AC32" s="78">
        <f t="shared" si="13"/>
        <v>2.750000000000004</v>
      </c>
      <c r="AD32" s="78">
        <f t="shared" si="14"/>
        <v>0</v>
      </c>
      <c r="AE32" s="78">
        <f t="shared" si="15"/>
        <v>52.500000000000071</v>
      </c>
      <c r="AF32" s="78">
        <f t="shared" si="16"/>
        <v>2.9984671396944584</v>
      </c>
      <c r="AG32" s="83">
        <f t="shared" si="35"/>
        <v>52.571974473097427</v>
      </c>
      <c r="AH32" s="6"/>
      <c r="AI32" s="6"/>
      <c r="AJ32" s="6"/>
      <c r="AK32" s="85" t="s">
        <v>35</v>
      </c>
      <c r="AL32" s="77">
        <v>1</v>
      </c>
      <c r="AM32" s="78">
        <v>0</v>
      </c>
      <c r="AN32" s="78">
        <f t="shared" si="41"/>
        <v>21.1</v>
      </c>
      <c r="AO32" s="78">
        <f t="shared" si="17"/>
        <v>2.7134094450333279</v>
      </c>
      <c r="AP32" s="79">
        <f t="shared" si="36"/>
        <v>21.123683390924036</v>
      </c>
      <c r="AQ32" s="80">
        <v>1</v>
      </c>
      <c r="AR32" s="78">
        <v>3</v>
      </c>
      <c r="AS32" s="78">
        <f t="shared" si="18"/>
        <v>1</v>
      </c>
      <c r="AT32" s="78">
        <f t="shared" si="19"/>
        <v>0</v>
      </c>
      <c r="AU32" s="78">
        <f t="shared" si="20"/>
        <v>21.1</v>
      </c>
      <c r="AV32" s="78">
        <f t="shared" si="21"/>
        <v>2.7134094450333279</v>
      </c>
      <c r="AW32" s="83">
        <f t="shared" si="37"/>
        <v>21.123683390924036</v>
      </c>
      <c r="AX32" s="80">
        <v>0.9</v>
      </c>
      <c r="AY32" s="78">
        <v>3</v>
      </c>
      <c r="AZ32" s="78">
        <f t="shared" si="22"/>
        <v>0.56133056133056136</v>
      </c>
      <c r="BA32" s="78">
        <f t="shared" si="23"/>
        <v>0</v>
      </c>
      <c r="BB32" s="78">
        <f t="shared" si="24"/>
        <v>13.160083160083161</v>
      </c>
      <c r="BC32" s="78">
        <f>DEGREES(ATAN2(BB32,AZ32))</f>
        <v>2.4424153106570952</v>
      </c>
      <c r="BD32" s="83">
        <f t="shared" si="38"/>
        <v>13.172049224755732</v>
      </c>
      <c r="BE32" s="84">
        <v>1.1000000000000001</v>
      </c>
      <c r="BF32" s="78">
        <v>3</v>
      </c>
      <c r="BG32" s="78">
        <f t="shared" si="26"/>
        <v>2.7731092436974834</v>
      </c>
      <c r="BH32" s="78">
        <f t="shared" si="27"/>
        <v>0</v>
      </c>
      <c r="BI32" s="78">
        <f t="shared" si="28"/>
        <v>53.193277310924451</v>
      </c>
      <c r="BJ32" s="78">
        <f t="shared" si="42"/>
        <v>2.9842821435933775</v>
      </c>
      <c r="BK32" s="83">
        <f t="shared" si="39"/>
        <v>53.265513101390383</v>
      </c>
      <c r="BO32" s="50">
        <f t="shared" si="1"/>
        <v>0.99887349295396888</v>
      </c>
      <c r="BP32" s="51">
        <f t="shared" si="43"/>
        <v>0.35001183053209317</v>
      </c>
      <c r="BQ32" s="52">
        <f t="shared" si="3"/>
        <v>6.9353862829295565</v>
      </c>
      <c r="BR32" s="86"/>
      <c r="BS32" s="50">
        <f t="shared" si="30"/>
        <v>-0.64886166242187571</v>
      </c>
      <c r="BT32" s="51">
        <f t="shared" si="31"/>
        <v>5.9365127899755876</v>
      </c>
    </row>
    <row r="33" spans="7:86" ht="15.75" thickBot="1" x14ac:dyDescent="0.3">
      <c r="G33" s="6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</row>
    <row r="34" spans="7:86" ht="16.5" thickTop="1" thickBot="1" x14ac:dyDescent="0.3">
      <c r="G34" s="53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</row>
    <row r="35" spans="7:86" ht="16.5" thickTop="1" thickBot="1" x14ac:dyDescent="0.3">
      <c r="G35" s="6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</row>
    <row r="36" spans="7:86" ht="15.75" thickBot="1" x14ac:dyDescent="0.3">
      <c r="G36" s="47" t="s">
        <v>46</v>
      </c>
      <c r="H36" s="21"/>
      <c r="I36" s="21"/>
      <c r="J36" s="21"/>
      <c r="K36" s="21"/>
      <c r="L36" s="21"/>
      <c r="M36" s="27" t="s">
        <v>60</v>
      </c>
      <c r="N36" s="21"/>
      <c r="O36" s="21"/>
      <c r="P36" s="21"/>
      <c r="Q36" s="21"/>
      <c r="R36" s="21"/>
      <c r="S36" s="21"/>
      <c r="T36" s="27" t="s">
        <v>61</v>
      </c>
      <c r="U36" s="21"/>
      <c r="V36" s="21"/>
      <c r="W36" s="21"/>
      <c r="X36" s="21"/>
      <c r="Y36" s="21"/>
      <c r="Z36" s="21"/>
      <c r="AA36" s="27" t="s">
        <v>62</v>
      </c>
      <c r="AB36" s="21"/>
      <c r="AC36" s="21"/>
      <c r="AD36" s="21"/>
      <c r="AE36" s="21"/>
      <c r="AF36" s="21"/>
      <c r="AG36" s="21"/>
      <c r="AH36" s="6"/>
      <c r="AI36" s="6"/>
      <c r="AJ36" s="6"/>
      <c r="AK36" s="47" t="s">
        <v>43</v>
      </c>
      <c r="AL36" s="6"/>
      <c r="AM36" s="21"/>
      <c r="AN36" s="21"/>
      <c r="AO36" s="21"/>
      <c r="AP36" s="21"/>
      <c r="AQ36" s="27" t="s">
        <v>60</v>
      </c>
      <c r="AR36" s="21"/>
      <c r="AS36" s="21"/>
      <c r="AT36" s="21"/>
      <c r="AU36" s="21"/>
      <c r="AV36" s="21"/>
      <c r="AW36" s="21"/>
      <c r="AX36" s="27" t="s">
        <v>61</v>
      </c>
      <c r="AY36" s="21"/>
      <c r="AZ36" s="21"/>
      <c r="BA36" s="21"/>
      <c r="BB36" s="21"/>
      <c r="BC36" s="21"/>
      <c r="BD36" s="21"/>
      <c r="BE36" s="27" t="s">
        <v>62</v>
      </c>
      <c r="BF36" s="21"/>
      <c r="BG36" s="21"/>
      <c r="BH36" s="21"/>
      <c r="BI36" s="21"/>
      <c r="BJ36" s="21"/>
      <c r="BO36" s="46" t="s">
        <v>51</v>
      </c>
      <c r="BS36" s="46" t="s">
        <v>52</v>
      </c>
    </row>
    <row r="37" spans="7:86" x14ac:dyDescent="0.25">
      <c r="G37" s="92" t="s">
        <v>1</v>
      </c>
      <c r="H37" s="94" t="s">
        <v>0</v>
      </c>
      <c r="I37" s="95"/>
      <c r="J37" s="96"/>
      <c r="K37" s="97" t="s">
        <v>45</v>
      </c>
      <c r="L37" s="102" t="s">
        <v>47</v>
      </c>
      <c r="M37" s="99" t="s">
        <v>42</v>
      </c>
      <c r="N37" s="100"/>
      <c r="O37" s="101" t="s">
        <v>3</v>
      </c>
      <c r="P37" s="95"/>
      <c r="Q37" s="96"/>
      <c r="R37" s="97" t="s">
        <v>45</v>
      </c>
      <c r="S37" s="104" t="s">
        <v>47</v>
      </c>
      <c r="T37" s="106" t="s">
        <v>42</v>
      </c>
      <c r="U37" s="100"/>
      <c r="V37" s="101" t="s">
        <v>3</v>
      </c>
      <c r="W37" s="95"/>
      <c r="X37" s="96"/>
      <c r="Y37" s="97" t="s">
        <v>45</v>
      </c>
      <c r="Z37" s="102" t="s">
        <v>47</v>
      </c>
      <c r="AA37" s="99" t="s">
        <v>42</v>
      </c>
      <c r="AB37" s="100"/>
      <c r="AC37" s="101" t="s">
        <v>3</v>
      </c>
      <c r="AD37" s="95"/>
      <c r="AE37" s="96"/>
      <c r="AF37" s="97" t="s">
        <v>45</v>
      </c>
      <c r="AG37" s="104" t="s">
        <v>47</v>
      </c>
      <c r="AH37" s="6"/>
      <c r="AI37" s="6"/>
      <c r="AJ37" s="6"/>
      <c r="AK37" s="92" t="s">
        <v>1</v>
      </c>
      <c r="AL37" s="94" t="s">
        <v>0</v>
      </c>
      <c r="AM37" s="95"/>
      <c r="AN37" s="96"/>
      <c r="AO37" s="97" t="s">
        <v>45</v>
      </c>
      <c r="AP37" s="102" t="s">
        <v>47</v>
      </c>
      <c r="AQ37" s="99" t="s">
        <v>42</v>
      </c>
      <c r="AR37" s="100"/>
      <c r="AS37" s="101" t="s">
        <v>3</v>
      </c>
      <c r="AT37" s="95"/>
      <c r="AU37" s="96"/>
      <c r="AV37" s="97" t="s">
        <v>45</v>
      </c>
      <c r="AW37" s="104" t="s">
        <v>47</v>
      </c>
      <c r="AX37" s="99" t="s">
        <v>42</v>
      </c>
      <c r="AY37" s="100"/>
      <c r="AZ37" s="101" t="s">
        <v>3</v>
      </c>
      <c r="BA37" s="95"/>
      <c r="BB37" s="96"/>
      <c r="BC37" s="97" t="s">
        <v>45</v>
      </c>
      <c r="BD37" s="104" t="s">
        <v>47</v>
      </c>
      <c r="BE37" s="106" t="s">
        <v>42</v>
      </c>
      <c r="BF37" s="100"/>
      <c r="BG37" s="101" t="s">
        <v>3</v>
      </c>
      <c r="BH37" s="95"/>
      <c r="BI37" s="96"/>
      <c r="BJ37" s="97" t="s">
        <v>45</v>
      </c>
      <c r="BK37" s="104" t="s">
        <v>47</v>
      </c>
      <c r="BO37" s="107" t="s">
        <v>60</v>
      </c>
      <c r="BP37" s="109" t="s">
        <v>61</v>
      </c>
      <c r="BQ37" s="104" t="s">
        <v>62</v>
      </c>
      <c r="BS37" s="112" t="s">
        <v>61</v>
      </c>
      <c r="BT37" s="114" t="s">
        <v>62</v>
      </c>
    </row>
    <row r="38" spans="7:86" ht="15.75" thickBot="1" x14ac:dyDescent="0.3">
      <c r="G38" s="93"/>
      <c r="H38" s="22" t="s">
        <v>36</v>
      </c>
      <c r="I38" s="23" t="s">
        <v>37</v>
      </c>
      <c r="J38" s="23" t="s">
        <v>38</v>
      </c>
      <c r="K38" s="98"/>
      <c r="L38" s="103"/>
      <c r="M38" s="24" t="s">
        <v>6</v>
      </c>
      <c r="N38" s="25" t="s">
        <v>7</v>
      </c>
      <c r="O38" s="26" t="s">
        <v>39</v>
      </c>
      <c r="P38" s="23" t="s">
        <v>40</v>
      </c>
      <c r="Q38" s="23" t="s">
        <v>41</v>
      </c>
      <c r="R38" s="98"/>
      <c r="S38" s="105"/>
      <c r="T38" s="24" t="s">
        <v>6</v>
      </c>
      <c r="U38" s="25" t="s">
        <v>7</v>
      </c>
      <c r="V38" s="26" t="s">
        <v>39</v>
      </c>
      <c r="W38" s="23" t="s">
        <v>40</v>
      </c>
      <c r="X38" s="23" t="s">
        <v>41</v>
      </c>
      <c r="Y38" s="98"/>
      <c r="Z38" s="103"/>
      <c r="AA38" s="24" t="s">
        <v>6</v>
      </c>
      <c r="AB38" s="25" t="s">
        <v>7</v>
      </c>
      <c r="AC38" s="26" t="s">
        <v>39</v>
      </c>
      <c r="AD38" s="23" t="s">
        <v>40</v>
      </c>
      <c r="AE38" s="23" t="s">
        <v>41</v>
      </c>
      <c r="AF38" s="98"/>
      <c r="AG38" s="105"/>
      <c r="AH38" s="6"/>
      <c r="AI38" s="6"/>
      <c r="AJ38" s="6"/>
      <c r="AK38" s="93"/>
      <c r="AL38" s="22" t="s">
        <v>36</v>
      </c>
      <c r="AM38" s="23" t="s">
        <v>37</v>
      </c>
      <c r="AN38" s="23" t="s">
        <v>38</v>
      </c>
      <c r="AO38" s="98"/>
      <c r="AP38" s="103"/>
      <c r="AQ38" s="24" t="s">
        <v>6</v>
      </c>
      <c r="AR38" s="25" t="s">
        <v>7</v>
      </c>
      <c r="AS38" s="26" t="s">
        <v>39</v>
      </c>
      <c r="AT38" s="23" t="s">
        <v>40</v>
      </c>
      <c r="AU38" s="23" t="s">
        <v>41</v>
      </c>
      <c r="AV38" s="98"/>
      <c r="AW38" s="105"/>
      <c r="AX38" s="24" t="s">
        <v>6</v>
      </c>
      <c r="AY38" s="25" t="s">
        <v>7</v>
      </c>
      <c r="AZ38" s="26" t="s">
        <v>39</v>
      </c>
      <c r="BA38" s="23" t="s">
        <v>40</v>
      </c>
      <c r="BB38" s="23" t="s">
        <v>41</v>
      </c>
      <c r="BC38" s="98"/>
      <c r="BD38" s="105"/>
      <c r="BE38" s="25" t="s">
        <v>6</v>
      </c>
      <c r="BF38" s="25" t="s">
        <v>7</v>
      </c>
      <c r="BG38" s="26" t="s">
        <v>39</v>
      </c>
      <c r="BH38" s="23" t="s">
        <v>40</v>
      </c>
      <c r="BI38" s="23" t="s">
        <v>41</v>
      </c>
      <c r="BJ38" s="98"/>
      <c r="BK38" s="105"/>
      <c r="BO38" s="108"/>
      <c r="BP38" s="110"/>
      <c r="BQ38" s="111"/>
      <c r="BS38" s="113"/>
      <c r="BT38" s="115"/>
    </row>
    <row r="39" spans="7:86" ht="15.75" thickBot="1" x14ac:dyDescent="0.3">
      <c r="G39" s="51" t="s">
        <v>14</v>
      </c>
      <c r="H39" s="77">
        <v>1</v>
      </c>
      <c r="I39" s="78">
        <v>0</v>
      </c>
      <c r="J39" s="78">
        <v>0.01</v>
      </c>
      <c r="K39" s="78">
        <f>DEGREES(ATAN2(J39,H39))</f>
        <v>89.427061302316517</v>
      </c>
      <c r="L39" s="79">
        <f>SQRT(H39*H39+I39*I39+J39*J39)</f>
        <v>1.0000499987500624</v>
      </c>
      <c r="M39" s="80">
        <v>1</v>
      </c>
      <c r="N39" s="78">
        <v>3</v>
      </c>
      <c r="O39" s="78">
        <f>M39*N39/(J39*(1-M39)+M39*N39)*H39</f>
        <v>1</v>
      </c>
      <c r="P39" s="78">
        <f>M39*N39/(J39*(1-M39)+M39*N39)*I39</f>
        <v>0</v>
      </c>
      <c r="Q39" s="78">
        <f>M39*N39/(J39*(1-M39)+M39*N39)*J39/M39</f>
        <v>0.01</v>
      </c>
      <c r="R39" s="78">
        <f>DEGREES(ATAN2(Q39,O39))</f>
        <v>89.427061302316517</v>
      </c>
      <c r="S39" s="83">
        <f>SQRT(O39*O39+P39*P39+Q39*Q39)</f>
        <v>1.0000499987500624</v>
      </c>
      <c r="T39" s="80">
        <v>0.9</v>
      </c>
      <c r="U39" s="78">
        <v>3</v>
      </c>
      <c r="V39" s="78">
        <f>T39*U39/(J39*(1-T39)+T39*U39)*H39</f>
        <v>0.99962976675305448</v>
      </c>
      <c r="W39" s="78">
        <f>T39*U39/(J39*(1-T39)+T39*U39)*I39</f>
        <v>0</v>
      </c>
      <c r="X39" s="78">
        <f>T39*U39/(J39*(1-T39)+T39*U39)*J39/T39</f>
        <v>1.1106997408367271E-2</v>
      </c>
      <c r="Y39" s="78">
        <f>DEGREES(ATAN2(X39,V39))</f>
        <v>89.363406424036526</v>
      </c>
      <c r="Z39" s="83">
        <f>SQRT(V39*V39+W39*W39+X39*X39)</f>
        <v>0.99969147038983763</v>
      </c>
      <c r="AA39" s="84">
        <v>1.1000000000000001</v>
      </c>
      <c r="AB39" s="78">
        <v>3</v>
      </c>
      <c r="AC39" s="78">
        <f>AA39*AB39/(J39*(1-AA39)+AA39*AB39)*H39</f>
        <v>1.0003031221582297</v>
      </c>
      <c r="AD39" s="78">
        <f>AA39*AB39/(J39*(1-AA39)+AA39*AB39)*I39</f>
        <v>0</v>
      </c>
      <c r="AE39" s="78">
        <f>AA39*AB39/(J39*(1-AA39)+AA39*AB39)*J39/AA39</f>
        <v>9.0936647468929967E-3</v>
      </c>
      <c r="AF39" s="78">
        <f>DEGREES(ATAN2(AE39,AC39))</f>
        <v>89.479143625498054</v>
      </c>
      <c r="AG39" s="83">
        <f>SQRT(AC39*AC39+AD39*AD39+AE39*AE39)</f>
        <v>1.0003444561439978</v>
      </c>
      <c r="AH39" s="6"/>
      <c r="AI39" s="6"/>
      <c r="AJ39" s="6"/>
      <c r="AK39" s="51" t="s">
        <v>14</v>
      </c>
      <c r="AL39" s="77">
        <v>1</v>
      </c>
      <c r="AM39" s="78">
        <v>0</v>
      </c>
      <c r="AN39" s="78">
        <v>0.21</v>
      </c>
      <c r="AO39" s="78">
        <f>DEGREES(ATAN2(AN39,AL39))</f>
        <v>78.140220879052023</v>
      </c>
      <c r="AP39" s="79">
        <f>SQRT(AL39*AL39+AM39*AM39+AN39*AN39)</f>
        <v>1.0218121158021176</v>
      </c>
      <c r="AQ39" s="80">
        <v>1</v>
      </c>
      <c r="AR39" s="78">
        <v>3</v>
      </c>
      <c r="AS39" s="78">
        <f>AQ39*AR39/(AN39*(1-AQ39)+AQ39*AR39)*AL39</f>
        <v>1</v>
      </c>
      <c r="AT39" s="78">
        <f>AQ39*AR39/(AN39*(1-AQ39)+AQ39*AR39)*AM39</f>
        <v>0</v>
      </c>
      <c r="AU39" s="78">
        <f>AQ39*AR39/(AN39*(1-AQ39)+AQ39*AR39)*AN39/AQ39</f>
        <v>0.21</v>
      </c>
      <c r="AV39" s="78">
        <f>DEGREES(ATAN2(AU39,AS39))</f>
        <v>78.140220879052023</v>
      </c>
      <c r="AW39" s="83">
        <f>SQRT(AS39*AS39+AT39*AT39+AU39*AU39)</f>
        <v>1.0218121158021176</v>
      </c>
      <c r="AX39" s="80">
        <v>0.9</v>
      </c>
      <c r="AY39" s="78">
        <v>3</v>
      </c>
      <c r="AZ39" s="78">
        <f>AX39*AY39/(AN39*(1-AX39)+AX39*AY39)*AL39</f>
        <v>0.99228224917309815</v>
      </c>
      <c r="BA39" s="78">
        <f>AX39*AY39/(AN39*(1-AX39)+AX39*AY39)*AM39</f>
        <v>0</v>
      </c>
      <c r="BB39" s="78">
        <f>AX39*AY39/(AN39*(1-AX39)+AX39*AY39)*AN39/AX39</f>
        <v>0.23153252480705624</v>
      </c>
      <c r="BC39" s="78">
        <f>DEGREES(ATAN2(BB39,AZ39))</f>
        <v>76.865977693603682</v>
      </c>
      <c r="BD39" s="83">
        <f>SQRT(AZ39*AZ39+BA39*BA39+BB39*BB39)</f>
        <v>1.0189363925523283</v>
      </c>
      <c r="BE39" s="84">
        <v>1.1000000000000001</v>
      </c>
      <c r="BF39" s="78">
        <v>3</v>
      </c>
      <c r="BG39" s="78">
        <f>BE39*BF39/(AN39*(1-BE39)+BE39*BF39)*AL39</f>
        <v>1.0064043915827996</v>
      </c>
      <c r="BH39" s="78">
        <f>BE39*BF39/(AN39*(1-BE39)+BE39*BF39)*AM39</f>
        <v>0</v>
      </c>
      <c r="BI39" s="78">
        <f>BE39*BF39/(AN39*(1-BE39)+BE39*BF39)*AN39/BE39</f>
        <v>0.19213174748398898</v>
      </c>
      <c r="BJ39" s="77">
        <f>DEGREES(ATAN2(BI39,BG39))</f>
        <v>79.191769059680212</v>
      </c>
      <c r="BK39" s="83">
        <f>SQRT(BG39*BG39+BH39*BH39+BI39*BI39)</f>
        <v>1.0245801129186514</v>
      </c>
      <c r="BO39" s="50">
        <f t="shared" ref="BO39:BO60" si="44">(AW39-S39)/0.1</f>
        <v>0.21762117052055219</v>
      </c>
      <c r="BP39" s="51">
        <f t="shared" ref="BP39:BP58" si="45">(BD39-Z39)/0.1</f>
        <v>0.1924492216249063</v>
      </c>
      <c r="BQ39" s="52">
        <f t="shared" ref="BQ39:BQ60" si="46">(BK39-AG39)/0.1</f>
        <v>0.24235656774653558</v>
      </c>
      <c r="BR39" s="86"/>
      <c r="BS39" s="50">
        <f>BP39-BO39</f>
        <v>-2.517194889564589E-2</v>
      </c>
      <c r="BT39" s="87">
        <f>BQ39-BO39</f>
        <v>2.4735397225983391E-2</v>
      </c>
    </row>
    <row r="40" spans="7:86" x14ac:dyDescent="0.25">
      <c r="G40" s="13" t="s">
        <v>15</v>
      </c>
      <c r="H40" s="48">
        <v>1</v>
      </c>
      <c r="I40" s="7">
        <v>0</v>
      </c>
      <c r="J40" s="7">
        <v>1</v>
      </c>
      <c r="K40" s="28">
        <f t="shared" ref="K40:K60" si="47">DEGREES(ATAN2(J40,H40))</f>
        <v>45</v>
      </c>
      <c r="L40" s="29">
        <f>SQRT(H40*H40+I40*I40+J40*J40)</f>
        <v>1.4142135623730951</v>
      </c>
      <c r="M40" s="32">
        <v>1</v>
      </c>
      <c r="N40" s="33">
        <v>3</v>
      </c>
      <c r="O40" s="74">
        <f t="shared" ref="O40:O60" si="48">M40*N40/(J40*(1-M40)+M40*N40)*H40</f>
        <v>1</v>
      </c>
      <c r="P40" s="74">
        <f t="shared" ref="P40:P60" si="49">M40*N40/(J40*(1-M40)+M40*N40)*I40</f>
        <v>0</v>
      </c>
      <c r="Q40" s="74">
        <f t="shared" ref="Q40:Q60" si="50">M40*N40/(J40*(1-M40)+M40*N40)*J40/M40</f>
        <v>1</v>
      </c>
      <c r="R40" s="28">
        <f t="shared" ref="R40:R60" si="51">DEGREES(ATAN2(Q40,O40))</f>
        <v>45</v>
      </c>
      <c r="S40" s="30">
        <f>SQRT(O40*O40+P40*P40+Q40*Q40)</f>
        <v>1.4142135623730951</v>
      </c>
      <c r="T40" s="32">
        <v>0.9</v>
      </c>
      <c r="U40" s="33">
        <v>3</v>
      </c>
      <c r="V40" s="74">
        <f t="shared" ref="V40:V60" si="52">T40*U40/(J40*(1-T40)+T40*U40)*H40</f>
        <v>0.9642857142857143</v>
      </c>
      <c r="W40" s="74">
        <f t="shared" ref="W40:W60" si="53">T40*U40/(J40*(1-T40)+T40*U40)*I40</f>
        <v>0</v>
      </c>
      <c r="X40" s="74">
        <f t="shared" ref="X40:X60" si="54">T40*U40/(J40*(1-T40)+T40*U40)*J40/T40</f>
        <v>1.0714285714285714</v>
      </c>
      <c r="Y40" s="28">
        <f t="shared" ref="Y40:Y58" si="55">DEGREES(ATAN2(X40,V40))</f>
        <v>41.987212495816657</v>
      </c>
      <c r="Z40" s="30">
        <f>SQRT(V40*V40+W40*W40+X40*X40)</f>
        <v>1.4414597193293262</v>
      </c>
      <c r="AA40" s="34">
        <v>1.1000000000000001</v>
      </c>
      <c r="AB40" s="33">
        <v>3</v>
      </c>
      <c r="AC40" s="74">
        <f t="shared" ref="AC40:AC60" si="56">AA40*AB40/(J40*(1-AA40)+AA40*AB40)*H40</f>
        <v>1.03125</v>
      </c>
      <c r="AD40" s="74">
        <f t="shared" ref="AD40:AD60" si="57">AA40*AB40/(J40*(1-AA40)+AA40*AB40)*I40</f>
        <v>0</v>
      </c>
      <c r="AE40" s="74">
        <f t="shared" ref="AE40:AE60" si="58">AA40*AB40/(J40*(1-AA40)+AA40*AB40)*J40/AA40</f>
        <v>0.93749999999999989</v>
      </c>
      <c r="AF40" s="28">
        <f t="shared" ref="AF40:AF60" si="59">DEGREES(ATAN2(AE40,AC40))</f>
        <v>47.726310993906267</v>
      </c>
      <c r="AG40" s="30">
        <f>SQRT(AC40*AC40+AD40*AD40+AE40*AE40)</f>
        <v>1.3936939450611099</v>
      </c>
      <c r="AH40" s="6"/>
      <c r="AI40" s="6"/>
      <c r="AJ40" s="6"/>
      <c r="AK40" s="13" t="s">
        <v>15</v>
      </c>
      <c r="AL40" s="48">
        <v>1</v>
      </c>
      <c r="AM40" s="7">
        <v>0</v>
      </c>
      <c r="AN40" s="7">
        <v>1.2</v>
      </c>
      <c r="AO40" s="29">
        <f t="shared" ref="AO40:AO60" si="60">DEGREES(ATAN2(AN40,AL40))</f>
        <v>39.805571092265197</v>
      </c>
      <c r="AP40" s="29">
        <f>SQRT(AL40*AL40+AM40*AM40+AN40*AN40)</f>
        <v>1.5620499351813308</v>
      </c>
      <c r="AQ40" s="32">
        <v>1</v>
      </c>
      <c r="AR40" s="33">
        <v>3</v>
      </c>
      <c r="AS40" s="74">
        <f t="shared" ref="AS40:AS60" si="61">AQ40*AR40/(AN40*(1-AQ40)+AQ40*AR40)*AL40</f>
        <v>1</v>
      </c>
      <c r="AT40" s="74">
        <f t="shared" ref="AT40:AT60" si="62">AQ40*AR40/(AN40*(1-AQ40)+AQ40*AR40)*AM40</f>
        <v>0</v>
      </c>
      <c r="AU40" s="74">
        <f t="shared" ref="AU40:AU60" si="63">AQ40*AR40/(AN40*(1-AQ40)+AQ40*AR40)*AN40/AQ40</f>
        <v>1.2</v>
      </c>
      <c r="AV40" s="28">
        <f t="shared" ref="AV40:AV60" si="64">DEGREES(ATAN2(AU40,AS40))</f>
        <v>39.805571092265197</v>
      </c>
      <c r="AW40" s="30">
        <f>SQRT(AS40*AS40+AT40*AT40+AU40*AU40)</f>
        <v>1.5620499351813308</v>
      </c>
      <c r="AX40" s="32">
        <v>0.9</v>
      </c>
      <c r="AY40" s="33">
        <v>3</v>
      </c>
      <c r="AZ40" s="74">
        <f t="shared" ref="AZ40:AZ60" si="65">AX40*AY40/(AN40*(1-AX40)+AX40*AY40)*AL40</f>
        <v>0.95744680851063824</v>
      </c>
      <c r="BA40" s="74">
        <f t="shared" ref="BA40:BA60" si="66">AX40*AY40/(AN40*(1-AX40)+AX40*AY40)*AM40</f>
        <v>0</v>
      </c>
      <c r="BB40" s="74">
        <f t="shared" ref="BB40:BB60" si="67">AX40*AY40/(AN40*(1-AX40)+AX40*AY40)*AN40/AX40</f>
        <v>1.2765957446808509</v>
      </c>
      <c r="BC40" s="28">
        <f t="shared" ref="BC40:BC58" si="68">DEGREES(ATAN2(BB40,AZ40))</f>
        <v>36.86989764584402</v>
      </c>
      <c r="BD40" s="30">
        <f>SQRT(AZ40*AZ40+BA40*BA40+BB40*BB40)</f>
        <v>1.5957446808510636</v>
      </c>
      <c r="BE40" s="34">
        <v>1.1000000000000001</v>
      </c>
      <c r="BF40" s="33">
        <v>3</v>
      </c>
      <c r="BG40" s="74">
        <f t="shared" ref="BG40:BG60" si="69">BE40*BF40/(AN40*(1-BE40)+BE40*BF40)*AL40</f>
        <v>1.0377358490566038</v>
      </c>
      <c r="BH40" s="74">
        <f t="shared" ref="BH40:BH60" si="70">BE40*BF40/(AN40*(1-BE40)+BE40*BF40)*AM40</f>
        <v>0</v>
      </c>
      <c r="BI40" s="74">
        <f t="shared" ref="BI40:BI60" si="71">BE40*BF40/(AN40*(1-BE40)+BE40*BF40)*AN40/BE40</f>
        <v>1.132075471698113</v>
      </c>
      <c r="BJ40" s="28">
        <f t="shared" ref="BJ40:BJ44" si="72">DEGREES(ATAN2(BI40,BG40))</f>
        <v>42.510447078000851</v>
      </c>
      <c r="BK40" s="30">
        <f>SQRT(BG40*BG40+BH40*BH40+BI40*BI40)</f>
        <v>1.5357377920848778</v>
      </c>
      <c r="BO40" s="49">
        <f t="shared" si="44"/>
        <v>1.4783637280823569</v>
      </c>
      <c r="BP40" s="39">
        <f t="shared" si="45"/>
        <v>1.5428496152173743</v>
      </c>
      <c r="BQ40" s="38">
        <f t="shared" si="46"/>
        <v>1.4204384702376793</v>
      </c>
      <c r="BS40" s="57">
        <f t="shared" ref="BS40:BS60" si="73">BP40-BO40</f>
        <v>6.448588713501735E-2</v>
      </c>
      <c r="BT40" s="56">
        <f t="shared" ref="BT40:BT60" si="74">BQ40-BO40</f>
        <v>-5.7925257844677613E-2</v>
      </c>
    </row>
    <row r="41" spans="7:86" x14ac:dyDescent="0.25">
      <c r="G41" s="14" t="s">
        <v>16</v>
      </c>
      <c r="H41" s="10">
        <v>1</v>
      </c>
      <c r="I41" s="2">
        <v>0</v>
      </c>
      <c r="J41" s="2">
        <f>J40+1</f>
        <v>2</v>
      </c>
      <c r="K41" s="5">
        <f t="shared" si="47"/>
        <v>26.56505117707799</v>
      </c>
      <c r="L41" s="31">
        <f t="shared" ref="L41:L60" si="75">SQRT(H41*H41+I41*I41+J41*J41)</f>
        <v>2.2360679774997898</v>
      </c>
      <c r="M41" s="12">
        <v>1</v>
      </c>
      <c r="N41" s="8">
        <v>3</v>
      </c>
      <c r="O41" s="73">
        <f t="shared" si="48"/>
        <v>1</v>
      </c>
      <c r="P41" s="73">
        <f t="shared" si="49"/>
        <v>0</v>
      </c>
      <c r="Q41" s="73">
        <f t="shared" si="50"/>
        <v>2</v>
      </c>
      <c r="R41" s="5">
        <f t="shared" si="51"/>
        <v>26.56505117707799</v>
      </c>
      <c r="S41" s="11">
        <f t="shared" ref="S41:S60" si="76">SQRT(O41*O41+P41*P41+Q41*Q41)</f>
        <v>2.2360679774997898</v>
      </c>
      <c r="T41" s="12">
        <v>0.9</v>
      </c>
      <c r="U41" s="8">
        <v>3</v>
      </c>
      <c r="V41" s="73">
        <f t="shared" si="52"/>
        <v>0.93103448275862066</v>
      </c>
      <c r="W41" s="73">
        <f t="shared" si="53"/>
        <v>0</v>
      </c>
      <c r="X41" s="73">
        <f t="shared" si="54"/>
        <v>2.068965517241379</v>
      </c>
      <c r="Y41" s="5">
        <f t="shared" si="55"/>
        <v>24.227745317954174</v>
      </c>
      <c r="Z41" s="11">
        <f t="shared" ref="Z41:Z60" si="77">SQRT(V41*V41+W41*W41+X41*X41)</f>
        <v>2.2687978137373763</v>
      </c>
      <c r="AA41" s="9">
        <v>1.1000000000000001</v>
      </c>
      <c r="AB41" s="8">
        <v>3</v>
      </c>
      <c r="AC41" s="73">
        <f t="shared" si="56"/>
        <v>1.0645161290322582</v>
      </c>
      <c r="AD41" s="73">
        <f t="shared" si="57"/>
        <v>0</v>
      </c>
      <c r="AE41" s="73">
        <f t="shared" si="58"/>
        <v>1.935483870967742</v>
      </c>
      <c r="AF41" s="5">
        <f t="shared" si="59"/>
        <v>28.810793742973065</v>
      </c>
      <c r="AG41" s="11">
        <f t="shared" ref="AG41:AG60" si="78">SQRT(AC41*AC41+AD41*AD41+AE41*AE41)</f>
        <v>2.2089120407445151</v>
      </c>
      <c r="AH41" s="6"/>
      <c r="AI41" s="6"/>
      <c r="AJ41" s="6"/>
      <c r="AK41" s="14" t="s">
        <v>16</v>
      </c>
      <c r="AL41" s="10">
        <v>1</v>
      </c>
      <c r="AM41" s="2">
        <v>0</v>
      </c>
      <c r="AN41" s="2">
        <f>AN40+1</f>
        <v>2.2000000000000002</v>
      </c>
      <c r="AO41" s="31">
        <f t="shared" si="60"/>
        <v>24.443954780416536</v>
      </c>
      <c r="AP41" s="31">
        <f t="shared" ref="AP41:AP60" si="79">SQRT(AL41*AL41+AM41*AM41+AN41*AN41)</f>
        <v>2.4166091947189146</v>
      </c>
      <c r="AQ41" s="12">
        <v>1</v>
      </c>
      <c r="AR41" s="8">
        <v>3</v>
      </c>
      <c r="AS41" s="73">
        <f t="shared" si="61"/>
        <v>1</v>
      </c>
      <c r="AT41" s="73">
        <f t="shared" si="62"/>
        <v>0</v>
      </c>
      <c r="AU41" s="73">
        <f t="shared" si="63"/>
        <v>2.2000000000000002</v>
      </c>
      <c r="AV41" s="5">
        <f t="shared" si="64"/>
        <v>24.443954780416536</v>
      </c>
      <c r="AW41" s="11">
        <f t="shared" ref="AW41:AW60" si="80">SQRT(AS41*AS41+AT41*AT41+AU41*AU41)</f>
        <v>2.4166091947189146</v>
      </c>
      <c r="AX41" s="12">
        <v>0.9</v>
      </c>
      <c r="AY41" s="8">
        <v>3</v>
      </c>
      <c r="AZ41" s="73">
        <f t="shared" si="65"/>
        <v>0.92465753424657537</v>
      </c>
      <c r="BA41" s="73">
        <f t="shared" si="66"/>
        <v>0</v>
      </c>
      <c r="BB41" s="73">
        <f t="shared" si="67"/>
        <v>2.2602739726027399</v>
      </c>
      <c r="BC41" s="5">
        <f t="shared" si="68"/>
        <v>22.249023657212366</v>
      </c>
      <c r="BD41" s="11">
        <f t="shared" ref="BD41:BD60" si="81">SQRT(AZ41*AZ41+BA41*BA41+BB41*BB41)</f>
        <v>2.4420954090420643</v>
      </c>
      <c r="BE41" s="9">
        <v>1.1000000000000001</v>
      </c>
      <c r="BF41" s="8">
        <v>3</v>
      </c>
      <c r="BG41" s="73">
        <f t="shared" si="69"/>
        <v>1.0714285714285714</v>
      </c>
      <c r="BH41" s="73">
        <f t="shared" si="70"/>
        <v>0</v>
      </c>
      <c r="BI41" s="73">
        <f t="shared" si="71"/>
        <v>2.1428571428571428</v>
      </c>
      <c r="BJ41" s="5">
        <f t="shared" si="72"/>
        <v>26.56505117707799</v>
      </c>
      <c r="BK41" s="11">
        <f t="shared" ref="BK41:BK60" si="82">SQRT(BG41*BG41+BH41*BH41+BI41*BI41)</f>
        <v>2.3957871187497748</v>
      </c>
      <c r="BO41" s="40">
        <f t="shared" si="44"/>
        <v>1.8054121721912475</v>
      </c>
      <c r="BP41" s="44">
        <f t="shared" si="45"/>
        <v>1.7329759530468802</v>
      </c>
      <c r="BQ41" s="42">
        <f t="shared" si="46"/>
        <v>1.8687507800525971</v>
      </c>
      <c r="BS41" s="57">
        <f t="shared" si="73"/>
        <v>-7.2436219144367264E-2</v>
      </c>
      <c r="BT41" s="58">
        <f t="shared" si="74"/>
        <v>6.3338607861349594E-2</v>
      </c>
    </row>
    <row r="42" spans="7:86" x14ac:dyDescent="0.25">
      <c r="G42" s="14" t="s">
        <v>17</v>
      </c>
      <c r="H42" s="10">
        <v>1</v>
      </c>
      <c r="I42" s="2">
        <v>0</v>
      </c>
      <c r="J42" s="2">
        <f t="shared" ref="J42:J60" si="83">J41+1</f>
        <v>3</v>
      </c>
      <c r="K42" s="5">
        <f t="shared" si="47"/>
        <v>18.43494882292201</v>
      </c>
      <c r="L42" s="31">
        <f t="shared" si="75"/>
        <v>3.1622776601683795</v>
      </c>
      <c r="M42" s="12">
        <v>1</v>
      </c>
      <c r="N42" s="8">
        <v>3</v>
      </c>
      <c r="O42" s="73">
        <f t="shared" si="48"/>
        <v>1</v>
      </c>
      <c r="P42" s="73">
        <f t="shared" si="49"/>
        <v>0</v>
      </c>
      <c r="Q42" s="73">
        <f t="shared" si="50"/>
        <v>3</v>
      </c>
      <c r="R42" s="5">
        <f t="shared" si="51"/>
        <v>18.43494882292201</v>
      </c>
      <c r="S42" s="11">
        <f t="shared" si="76"/>
        <v>3.1622776601683795</v>
      </c>
      <c r="T42" s="12">
        <v>0.9</v>
      </c>
      <c r="U42" s="8">
        <v>3</v>
      </c>
      <c r="V42" s="73">
        <f t="shared" si="52"/>
        <v>0.9</v>
      </c>
      <c r="W42" s="73">
        <f t="shared" si="53"/>
        <v>0</v>
      </c>
      <c r="X42" s="73">
        <f t="shared" si="54"/>
        <v>3</v>
      </c>
      <c r="Y42" s="5">
        <f t="shared" si="55"/>
        <v>16.699244233993621</v>
      </c>
      <c r="Z42" s="11">
        <f t="shared" si="77"/>
        <v>3.1320919526731652</v>
      </c>
      <c r="AA42" s="9">
        <v>1.1000000000000001</v>
      </c>
      <c r="AB42" s="8">
        <v>3</v>
      </c>
      <c r="AC42" s="73">
        <f t="shared" si="56"/>
        <v>1.1000000000000001</v>
      </c>
      <c r="AD42" s="73">
        <f t="shared" si="57"/>
        <v>0</v>
      </c>
      <c r="AE42" s="73">
        <f t="shared" si="58"/>
        <v>3</v>
      </c>
      <c r="AF42" s="5">
        <f t="shared" si="59"/>
        <v>20.136303428248137</v>
      </c>
      <c r="AG42" s="11">
        <f t="shared" si="78"/>
        <v>3.1953090617340916</v>
      </c>
      <c r="AH42" s="6"/>
      <c r="AI42" s="6"/>
      <c r="AJ42" s="6"/>
      <c r="AK42" s="14" t="s">
        <v>17</v>
      </c>
      <c r="AL42" s="10">
        <v>1</v>
      </c>
      <c r="AM42" s="2">
        <v>0</v>
      </c>
      <c r="AN42" s="2">
        <f t="shared" ref="AN42:AN60" si="84">AN41+1</f>
        <v>3.2</v>
      </c>
      <c r="AO42" s="31">
        <f t="shared" si="60"/>
        <v>17.354024636261322</v>
      </c>
      <c r="AP42" s="31">
        <f t="shared" si="79"/>
        <v>3.3526109228480423</v>
      </c>
      <c r="AQ42" s="12">
        <v>1</v>
      </c>
      <c r="AR42" s="8">
        <v>3</v>
      </c>
      <c r="AS42" s="73">
        <f t="shared" si="61"/>
        <v>1</v>
      </c>
      <c r="AT42" s="73">
        <f t="shared" si="62"/>
        <v>0</v>
      </c>
      <c r="AU42" s="73">
        <f t="shared" si="63"/>
        <v>3.2</v>
      </c>
      <c r="AV42" s="5">
        <f t="shared" si="64"/>
        <v>17.354024636261322</v>
      </c>
      <c r="AW42" s="11">
        <f t="shared" si="80"/>
        <v>3.3526109228480423</v>
      </c>
      <c r="AX42" s="12">
        <v>0.9</v>
      </c>
      <c r="AY42" s="8">
        <v>3</v>
      </c>
      <c r="AZ42" s="73">
        <f t="shared" si="65"/>
        <v>0.89403973509933776</v>
      </c>
      <c r="BA42" s="73">
        <f t="shared" si="66"/>
        <v>0</v>
      </c>
      <c r="BB42" s="73">
        <f t="shared" si="67"/>
        <v>3.1788079470198678</v>
      </c>
      <c r="BC42" s="5">
        <f t="shared" si="68"/>
        <v>15.708637829015744</v>
      </c>
      <c r="BD42" s="11">
        <f t="shared" si="81"/>
        <v>3.3021397626347011</v>
      </c>
      <c r="BE42" s="9">
        <v>1.1000000000000001</v>
      </c>
      <c r="BF42" s="8">
        <v>3</v>
      </c>
      <c r="BG42" s="73">
        <f t="shared" si="69"/>
        <v>1.1073825503355705</v>
      </c>
      <c r="BH42" s="73">
        <f t="shared" si="70"/>
        <v>0</v>
      </c>
      <c r="BI42" s="73">
        <f t="shared" si="71"/>
        <v>3.2214765100671139</v>
      </c>
      <c r="BJ42" s="5">
        <f t="shared" si="72"/>
        <v>18.970407808486549</v>
      </c>
      <c r="BK42" s="11">
        <f t="shared" si="82"/>
        <v>3.4064948286621402</v>
      </c>
      <c r="BO42" s="40">
        <f t="shared" si="44"/>
        <v>1.9033326267966277</v>
      </c>
      <c r="BP42" s="44">
        <f t="shared" si="45"/>
        <v>1.700478099615359</v>
      </c>
      <c r="BQ42" s="42">
        <f t="shared" si="46"/>
        <v>2.1118576692804858</v>
      </c>
      <c r="BS42" s="57">
        <f t="shared" si="73"/>
        <v>-0.20285452718126873</v>
      </c>
      <c r="BT42" s="58">
        <f t="shared" si="74"/>
        <v>0.20852504248385806</v>
      </c>
    </row>
    <row r="43" spans="7:86" x14ac:dyDescent="0.25">
      <c r="G43" s="14" t="s">
        <v>18</v>
      </c>
      <c r="H43" s="10">
        <v>1</v>
      </c>
      <c r="I43" s="2">
        <v>0</v>
      </c>
      <c r="J43" s="2">
        <f t="shared" si="83"/>
        <v>4</v>
      </c>
      <c r="K43" s="5">
        <f t="shared" si="47"/>
        <v>14.036243467926479</v>
      </c>
      <c r="L43" s="31">
        <f t="shared" si="75"/>
        <v>4.1231056256176606</v>
      </c>
      <c r="M43" s="12">
        <v>1</v>
      </c>
      <c r="N43" s="8">
        <v>3</v>
      </c>
      <c r="O43" s="73">
        <f t="shared" si="48"/>
        <v>1</v>
      </c>
      <c r="P43" s="73">
        <f t="shared" si="49"/>
        <v>0</v>
      </c>
      <c r="Q43" s="73">
        <f t="shared" si="50"/>
        <v>4</v>
      </c>
      <c r="R43" s="5">
        <f t="shared" si="51"/>
        <v>14.036243467926479</v>
      </c>
      <c r="S43" s="11">
        <f t="shared" si="76"/>
        <v>4.1231056256176606</v>
      </c>
      <c r="T43" s="12">
        <v>0.9</v>
      </c>
      <c r="U43" s="8">
        <v>3</v>
      </c>
      <c r="V43" s="73">
        <f t="shared" si="52"/>
        <v>0.87096774193548387</v>
      </c>
      <c r="W43" s="73">
        <f t="shared" si="53"/>
        <v>0</v>
      </c>
      <c r="X43" s="73">
        <f t="shared" si="54"/>
        <v>3.870967741935484</v>
      </c>
      <c r="Y43" s="5">
        <f t="shared" si="55"/>
        <v>12.680383491819819</v>
      </c>
      <c r="Z43" s="11">
        <f t="shared" si="77"/>
        <v>3.967741935483871</v>
      </c>
      <c r="AA43" s="9">
        <v>1.1000000000000001</v>
      </c>
      <c r="AB43" s="8">
        <v>3</v>
      </c>
      <c r="AC43" s="73">
        <f t="shared" si="56"/>
        <v>1.1379310344827587</v>
      </c>
      <c r="AD43" s="73">
        <f t="shared" si="57"/>
        <v>0</v>
      </c>
      <c r="AE43" s="73">
        <f t="shared" si="58"/>
        <v>4.1379310344827589</v>
      </c>
      <c r="AF43" s="5">
        <f t="shared" si="59"/>
        <v>15.37625124882619</v>
      </c>
      <c r="AG43" s="11">
        <f t="shared" si="78"/>
        <v>4.291545209522388</v>
      </c>
      <c r="AH43" s="6"/>
      <c r="AI43" s="6"/>
      <c r="AJ43" s="6"/>
      <c r="AK43" s="14" t="s">
        <v>18</v>
      </c>
      <c r="AL43" s="10">
        <v>1</v>
      </c>
      <c r="AM43" s="2">
        <v>0</v>
      </c>
      <c r="AN43" s="2">
        <f t="shared" si="84"/>
        <v>4.2</v>
      </c>
      <c r="AO43" s="31">
        <f t="shared" si="60"/>
        <v>13.392497753751098</v>
      </c>
      <c r="AP43" s="31">
        <f t="shared" si="79"/>
        <v>4.3174066289845809</v>
      </c>
      <c r="AQ43" s="12">
        <v>1</v>
      </c>
      <c r="AR43" s="8">
        <v>3</v>
      </c>
      <c r="AS43" s="73">
        <f t="shared" si="61"/>
        <v>1</v>
      </c>
      <c r="AT43" s="73">
        <f t="shared" si="62"/>
        <v>0</v>
      </c>
      <c r="AU43" s="73">
        <f t="shared" si="63"/>
        <v>4.2</v>
      </c>
      <c r="AV43" s="5">
        <f t="shared" si="64"/>
        <v>13.392497753751098</v>
      </c>
      <c r="AW43" s="11">
        <f t="shared" si="80"/>
        <v>4.3174066289845809</v>
      </c>
      <c r="AX43" s="12">
        <v>0.9</v>
      </c>
      <c r="AY43" s="8">
        <v>3</v>
      </c>
      <c r="AZ43" s="73">
        <f t="shared" si="65"/>
        <v>0.86538461538461542</v>
      </c>
      <c r="BA43" s="73">
        <f t="shared" si="66"/>
        <v>0</v>
      </c>
      <c r="BB43" s="73">
        <f t="shared" si="67"/>
        <v>4.0384615384615392</v>
      </c>
      <c r="BC43" s="5">
        <f t="shared" si="68"/>
        <v>12.094757077012099</v>
      </c>
      <c r="BD43" s="11">
        <f t="shared" si="81"/>
        <v>4.1301406913297178</v>
      </c>
      <c r="BE43" s="9">
        <v>1.1000000000000001</v>
      </c>
      <c r="BF43" s="8">
        <v>3</v>
      </c>
      <c r="BG43" s="73">
        <f t="shared" si="69"/>
        <v>1.1458333333333335</v>
      </c>
      <c r="BH43" s="73">
        <f t="shared" si="70"/>
        <v>0</v>
      </c>
      <c r="BI43" s="73">
        <f t="shared" si="71"/>
        <v>4.3750000000000009</v>
      </c>
      <c r="BJ43" s="5">
        <f t="shared" si="72"/>
        <v>14.676393137450013</v>
      </c>
      <c r="BK43" s="11">
        <f t="shared" si="82"/>
        <v>4.5225611137692532</v>
      </c>
      <c r="BO43" s="40">
        <f t="shared" si="44"/>
        <v>1.9430100336692036</v>
      </c>
      <c r="BP43" s="44">
        <f t="shared" si="45"/>
        <v>1.6239875584584684</v>
      </c>
      <c r="BQ43" s="42">
        <f t="shared" si="46"/>
        <v>2.3101590424686513</v>
      </c>
      <c r="BS43" s="57">
        <f t="shared" si="73"/>
        <v>-0.31902247521073512</v>
      </c>
      <c r="BT43" s="58">
        <f t="shared" si="74"/>
        <v>0.36714900879944778</v>
      </c>
    </row>
    <row r="44" spans="7:86" x14ac:dyDescent="0.25">
      <c r="G44" s="14" t="s">
        <v>19</v>
      </c>
      <c r="H44" s="10">
        <v>1</v>
      </c>
      <c r="I44" s="2">
        <v>0</v>
      </c>
      <c r="J44" s="2">
        <f t="shared" si="83"/>
        <v>5</v>
      </c>
      <c r="K44" s="5">
        <f t="shared" si="47"/>
        <v>11.309932474020215</v>
      </c>
      <c r="L44" s="31">
        <f t="shared" si="75"/>
        <v>5.0990195135927845</v>
      </c>
      <c r="M44" s="12">
        <v>1</v>
      </c>
      <c r="N44" s="8">
        <v>3</v>
      </c>
      <c r="O44" s="73">
        <f t="shared" si="48"/>
        <v>1</v>
      </c>
      <c r="P44" s="73">
        <f t="shared" si="49"/>
        <v>0</v>
      </c>
      <c r="Q44" s="73">
        <f t="shared" si="50"/>
        <v>5</v>
      </c>
      <c r="R44" s="5">
        <f t="shared" si="51"/>
        <v>11.309932474020215</v>
      </c>
      <c r="S44" s="11">
        <f t="shared" si="76"/>
        <v>5.0990195135927845</v>
      </c>
      <c r="T44" s="12">
        <v>0.9</v>
      </c>
      <c r="U44" s="8">
        <v>3</v>
      </c>
      <c r="V44" s="73">
        <f t="shared" si="52"/>
        <v>0.84375</v>
      </c>
      <c r="W44" s="73">
        <f t="shared" si="53"/>
        <v>0</v>
      </c>
      <c r="X44" s="73">
        <f t="shared" si="54"/>
        <v>4.6875</v>
      </c>
      <c r="Y44" s="5">
        <f t="shared" si="55"/>
        <v>10.203973721731684</v>
      </c>
      <c r="Z44" s="11">
        <f t="shared" si="77"/>
        <v>4.7628321734552017</v>
      </c>
      <c r="AA44" s="9">
        <v>1.1000000000000001</v>
      </c>
      <c r="AB44" s="8">
        <v>3</v>
      </c>
      <c r="AC44" s="73">
        <f t="shared" si="56"/>
        <v>1.1785714285714288</v>
      </c>
      <c r="AD44" s="73">
        <f t="shared" si="57"/>
        <v>0</v>
      </c>
      <c r="AE44" s="73">
        <f t="shared" si="58"/>
        <v>5.3571428571428577</v>
      </c>
      <c r="AF44" s="5">
        <f t="shared" si="59"/>
        <v>12.407418527400745</v>
      </c>
      <c r="AG44" s="11">
        <f t="shared" si="78"/>
        <v>5.4852538869300878</v>
      </c>
      <c r="AH44" s="6"/>
      <c r="AI44" s="6"/>
      <c r="AJ44" s="6"/>
      <c r="AK44" s="14" t="s">
        <v>19</v>
      </c>
      <c r="AL44" s="10">
        <v>1</v>
      </c>
      <c r="AM44" s="2">
        <v>0</v>
      </c>
      <c r="AN44" s="2">
        <f t="shared" si="84"/>
        <v>5.2</v>
      </c>
      <c r="AO44" s="31">
        <f t="shared" si="60"/>
        <v>10.885527054658738</v>
      </c>
      <c r="AP44" s="31">
        <f t="shared" si="79"/>
        <v>5.2952809179494906</v>
      </c>
      <c r="AQ44" s="12">
        <v>1</v>
      </c>
      <c r="AR44" s="8">
        <v>3</v>
      </c>
      <c r="AS44" s="73">
        <f t="shared" si="61"/>
        <v>1</v>
      </c>
      <c r="AT44" s="73">
        <f t="shared" si="62"/>
        <v>0</v>
      </c>
      <c r="AU44" s="73">
        <f t="shared" si="63"/>
        <v>5.2</v>
      </c>
      <c r="AV44" s="5">
        <f t="shared" si="64"/>
        <v>10.885527054658738</v>
      </c>
      <c r="AW44" s="11">
        <f t="shared" si="80"/>
        <v>5.2952809179494906</v>
      </c>
      <c r="AX44" s="12">
        <v>0.9</v>
      </c>
      <c r="AY44" s="8">
        <v>3</v>
      </c>
      <c r="AZ44" s="73">
        <f t="shared" si="65"/>
        <v>0.83850931677018636</v>
      </c>
      <c r="BA44" s="73">
        <f t="shared" si="66"/>
        <v>0</v>
      </c>
      <c r="BB44" s="73">
        <f t="shared" si="67"/>
        <v>4.8447204968944106</v>
      </c>
      <c r="BC44" s="5">
        <f t="shared" si="68"/>
        <v>9.8193006387578965</v>
      </c>
      <c r="BD44" s="11">
        <f t="shared" si="81"/>
        <v>4.9167483734007815</v>
      </c>
      <c r="BE44" s="9">
        <v>1.1000000000000001</v>
      </c>
      <c r="BF44" s="8">
        <v>3</v>
      </c>
      <c r="BG44" s="73">
        <f t="shared" si="69"/>
        <v>1.1870503597122304</v>
      </c>
      <c r="BH44" s="73">
        <f t="shared" si="70"/>
        <v>0</v>
      </c>
      <c r="BI44" s="73">
        <f t="shared" si="71"/>
        <v>5.6115107913669062</v>
      </c>
      <c r="BJ44" s="5">
        <f t="shared" si="72"/>
        <v>11.944177188446336</v>
      </c>
      <c r="BK44" s="11">
        <f t="shared" si="82"/>
        <v>5.7356901867273287</v>
      </c>
      <c r="BO44" s="40">
        <f t="shared" si="44"/>
        <v>1.9626140435670614</v>
      </c>
      <c r="BP44" s="44">
        <f t="shared" si="45"/>
        <v>1.5391619994557981</v>
      </c>
      <c r="BQ44" s="42">
        <f t="shared" si="46"/>
        <v>2.5043629979724091</v>
      </c>
      <c r="BS44" s="57">
        <f t="shared" si="73"/>
        <v>-0.42345204411126325</v>
      </c>
      <c r="BT44" s="58">
        <f t="shared" si="74"/>
        <v>0.54174895440534776</v>
      </c>
    </row>
    <row r="45" spans="7:86" x14ac:dyDescent="0.25">
      <c r="G45" s="14" t="s">
        <v>20</v>
      </c>
      <c r="H45" s="10">
        <v>1</v>
      </c>
      <c r="I45" s="2">
        <v>0</v>
      </c>
      <c r="J45" s="2">
        <f t="shared" si="83"/>
        <v>6</v>
      </c>
      <c r="K45" s="5">
        <f t="shared" si="47"/>
        <v>9.4623222080256166</v>
      </c>
      <c r="L45" s="31">
        <f t="shared" si="75"/>
        <v>6.0827625302982193</v>
      </c>
      <c r="M45" s="12">
        <v>1</v>
      </c>
      <c r="N45" s="8">
        <v>3</v>
      </c>
      <c r="O45" s="73">
        <f t="shared" si="48"/>
        <v>1</v>
      </c>
      <c r="P45" s="73">
        <f t="shared" si="49"/>
        <v>0</v>
      </c>
      <c r="Q45" s="73">
        <f t="shared" si="50"/>
        <v>6</v>
      </c>
      <c r="R45" s="5">
        <f t="shared" si="51"/>
        <v>9.4623222080256166</v>
      </c>
      <c r="S45" s="11">
        <f t="shared" si="76"/>
        <v>6.0827625302982193</v>
      </c>
      <c r="T45" s="12">
        <v>0.9</v>
      </c>
      <c r="U45" s="8">
        <v>3</v>
      </c>
      <c r="V45" s="73">
        <f t="shared" si="52"/>
        <v>0.81818181818181823</v>
      </c>
      <c r="W45" s="73">
        <f t="shared" si="53"/>
        <v>0</v>
      </c>
      <c r="X45" s="73">
        <f t="shared" si="54"/>
        <v>5.4545454545454541</v>
      </c>
      <c r="Y45" s="5">
        <f t="shared" si="55"/>
        <v>8.5307656099481353</v>
      </c>
      <c r="Z45" s="11">
        <f t="shared" si="77"/>
        <v>5.5155677498609137</v>
      </c>
      <c r="AA45" s="9">
        <v>1.1000000000000001</v>
      </c>
      <c r="AB45" s="8">
        <v>3.0000010000000001</v>
      </c>
      <c r="AC45" s="73">
        <f t="shared" si="56"/>
        <v>1.2222221316872799</v>
      </c>
      <c r="AD45" s="73">
        <f t="shared" si="57"/>
        <v>0</v>
      </c>
      <c r="AE45" s="73">
        <f t="shared" si="58"/>
        <v>6.6666661728397072</v>
      </c>
      <c r="AF45" s="5">
        <f t="shared" si="59"/>
        <v>10.388857815469615</v>
      </c>
      <c r="AG45" s="11">
        <f t="shared" si="78"/>
        <v>6.7777772757203696</v>
      </c>
      <c r="AH45" s="6"/>
      <c r="AI45" s="6"/>
      <c r="AJ45" s="6"/>
      <c r="AK45" s="14" t="s">
        <v>20</v>
      </c>
      <c r="AL45" s="10">
        <v>1</v>
      </c>
      <c r="AM45" s="2">
        <v>0</v>
      </c>
      <c r="AN45" s="2">
        <f t="shared" si="84"/>
        <v>6.2</v>
      </c>
      <c r="AO45" s="31">
        <f t="shared" si="60"/>
        <v>9.1623470457217095</v>
      </c>
      <c r="AP45" s="31">
        <f t="shared" si="79"/>
        <v>6.2801273872430334</v>
      </c>
      <c r="AQ45" s="12">
        <v>1</v>
      </c>
      <c r="AR45" s="8">
        <v>3</v>
      </c>
      <c r="AS45" s="73">
        <f t="shared" si="61"/>
        <v>1</v>
      </c>
      <c r="AT45" s="73">
        <f t="shared" si="62"/>
        <v>0</v>
      </c>
      <c r="AU45" s="73">
        <f t="shared" si="63"/>
        <v>6.2</v>
      </c>
      <c r="AV45" s="5">
        <f t="shared" si="64"/>
        <v>9.1623470457217095</v>
      </c>
      <c r="AW45" s="11">
        <f t="shared" si="80"/>
        <v>6.2801273872430334</v>
      </c>
      <c r="AX45" s="12">
        <v>0.9</v>
      </c>
      <c r="AY45" s="8">
        <v>3</v>
      </c>
      <c r="AZ45" s="73">
        <f t="shared" si="65"/>
        <v>0.81325301204819278</v>
      </c>
      <c r="BA45" s="73">
        <f t="shared" si="66"/>
        <v>0</v>
      </c>
      <c r="BB45" s="73">
        <f t="shared" si="67"/>
        <v>5.6024096385542173</v>
      </c>
      <c r="BC45" s="5">
        <f t="shared" si="68"/>
        <v>8.259437979878804</v>
      </c>
      <c r="BD45" s="11">
        <f t="shared" si="81"/>
        <v>5.6611283521724411</v>
      </c>
      <c r="BE45" s="9">
        <v>1.1000000000000001</v>
      </c>
      <c r="BF45" s="8">
        <v>3</v>
      </c>
      <c r="BG45" s="73">
        <f t="shared" si="69"/>
        <v>1.2313432835820899</v>
      </c>
      <c r="BH45" s="73">
        <f t="shared" si="70"/>
        <v>0</v>
      </c>
      <c r="BI45" s="73">
        <f t="shared" si="71"/>
        <v>6.9402985074626882</v>
      </c>
      <c r="BJ45" s="5">
        <f>DEGREES(ATAN2(BI45,BG45))</f>
        <v>10.060689795322972</v>
      </c>
      <c r="BK45" s="11">
        <f t="shared" si="82"/>
        <v>7.0486842498945528</v>
      </c>
      <c r="BO45" s="40">
        <f t="shared" si="44"/>
        <v>1.9736485694481409</v>
      </c>
      <c r="BP45" s="44">
        <f t="shared" si="45"/>
        <v>1.4556060231152745</v>
      </c>
      <c r="BQ45" s="42">
        <f t="shared" si="46"/>
        <v>2.7090697417418319</v>
      </c>
      <c r="BS45" s="57">
        <f t="shared" si="73"/>
        <v>-0.51804254633286639</v>
      </c>
      <c r="BT45" s="58">
        <f t="shared" si="74"/>
        <v>0.73542117229369097</v>
      </c>
    </row>
    <row r="46" spans="7:86" x14ac:dyDescent="0.25">
      <c r="G46" s="14" t="s">
        <v>21</v>
      </c>
      <c r="H46" s="10">
        <v>1</v>
      </c>
      <c r="I46" s="2">
        <v>0</v>
      </c>
      <c r="J46" s="2">
        <f t="shared" si="83"/>
        <v>7</v>
      </c>
      <c r="K46" s="5">
        <f t="shared" si="47"/>
        <v>8.1301023541559783</v>
      </c>
      <c r="L46" s="31">
        <f t="shared" si="75"/>
        <v>7.0710678118654755</v>
      </c>
      <c r="M46" s="12">
        <v>1</v>
      </c>
      <c r="N46" s="8">
        <v>3</v>
      </c>
      <c r="O46" s="73">
        <f t="shared" si="48"/>
        <v>1</v>
      </c>
      <c r="P46" s="73">
        <f t="shared" si="49"/>
        <v>0</v>
      </c>
      <c r="Q46" s="73">
        <f t="shared" si="50"/>
        <v>7</v>
      </c>
      <c r="R46" s="5">
        <f t="shared" si="51"/>
        <v>8.1301023541559783</v>
      </c>
      <c r="S46" s="11">
        <f t="shared" si="76"/>
        <v>7.0710678118654755</v>
      </c>
      <c r="T46" s="12">
        <v>0.9</v>
      </c>
      <c r="U46" s="8">
        <v>3</v>
      </c>
      <c r="V46" s="73">
        <f t="shared" si="52"/>
        <v>0.79411764705882359</v>
      </c>
      <c r="W46" s="73">
        <f t="shared" si="53"/>
        <v>0</v>
      </c>
      <c r="X46" s="73">
        <f t="shared" si="54"/>
        <v>6.1764705882352944</v>
      </c>
      <c r="Y46" s="5">
        <f t="shared" si="55"/>
        <v>7.3264066601695461</v>
      </c>
      <c r="Z46" s="11">
        <f t="shared" si="77"/>
        <v>6.2273117606801964</v>
      </c>
      <c r="AA46" s="9">
        <v>1.1000000000000001</v>
      </c>
      <c r="AB46" s="8">
        <v>3</v>
      </c>
      <c r="AC46" s="73">
        <f t="shared" si="56"/>
        <v>1.2692307692307696</v>
      </c>
      <c r="AD46" s="73">
        <f t="shared" si="57"/>
        <v>0</v>
      </c>
      <c r="AE46" s="73">
        <f t="shared" si="58"/>
        <v>8.0769230769230784</v>
      </c>
      <c r="AF46" s="5">
        <f t="shared" si="59"/>
        <v>8.930590100418998</v>
      </c>
      <c r="AG46" s="11">
        <f t="shared" si="78"/>
        <v>8.1760401867954826</v>
      </c>
      <c r="AH46" s="6"/>
      <c r="AI46" s="6"/>
      <c r="AJ46" s="6"/>
      <c r="AK46" s="14" t="s">
        <v>21</v>
      </c>
      <c r="AL46" s="10">
        <v>1</v>
      </c>
      <c r="AM46" s="2">
        <v>0</v>
      </c>
      <c r="AN46" s="2">
        <f t="shared" si="84"/>
        <v>7.2</v>
      </c>
      <c r="AO46" s="31">
        <f t="shared" si="60"/>
        <v>7.9071627029584581</v>
      </c>
      <c r="AP46" s="31">
        <f t="shared" si="79"/>
        <v>7.2691127381544991</v>
      </c>
      <c r="AQ46" s="12">
        <v>1</v>
      </c>
      <c r="AR46" s="8">
        <v>3</v>
      </c>
      <c r="AS46" s="73">
        <f t="shared" si="61"/>
        <v>1</v>
      </c>
      <c r="AT46" s="73">
        <f t="shared" si="62"/>
        <v>0</v>
      </c>
      <c r="AU46" s="73">
        <f t="shared" si="63"/>
        <v>7.2</v>
      </c>
      <c r="AV46" s="5">
        <f t="shared" si="64"/>
        <v>7.9071627029584581</v>
      </c>
      <c r="AW46" s="11">
        <f t="shared" si="80"/>
        <v>7.2691127381544991</v>
      </c>
      <c r="AX46" s="12">
        <v>0.9</v>
      </c>
      <c r="AY46" s="8">
        <v>3</v>
      </c>
      <c r="AZ46" s="73">
        <f t="shared" si="65"/>
        <v>0.78947368421052644</v>
      </c>
      <c r="BA46" s="73">
        <f t="shared" si="66"/>
        <v>0</v>
      </c>
      <c r="BB46" s="73">
        <f t="shared" si="67"/>
        <v>6.3157894736842115</v>
      </c>
      <c r="BC46" s="5">
        <f t="shared" si="68"/>
        <v>7.1250163489017977</v>
      </c>
      <c r="BD46" s="11">
        <f t="shared" si="81"/>
        <v>6.3649403276041188</v>
      </c>
      <c r="BE46" s="9">
        <v>1.1000000000000001</v>
      </c>
      <c r="BF46" s="8">
        <v>3</v>
      </c>
      <c r="BG46" s="73">
        <f t="shared" si="69"/>
        <v>1.2790697674418607</v>
      </c>
      <c r="BH46" s="73">
        <f t="shared" si="70"/>
        <v>0</v>
      </c>
      <c r="BI46" s="73">
        <f t="shared" si="71"/>
        <v>8.3720930232558146</v>
      </c>
      <c r="BJ46" s="5">
        <f t="shared" ref="BJ46:BJ60" si="85">DEGREES(ATAN2(BI46,BG46))</f>
        <v>8.6863545812366532</v>
      </c>
      <c r="BK46" s="11">
        <f t="shared" si="82"/>
        <v>8.4692361556419282</v>
      </c>
      <c r="BO46" s="40">
        <f t="shared" si="44"/>
        <v>1.9804492628902359</v>
      </c>
      <c r="BP46" s="44">
        <f t="shared" si="45"/>
        <v>1.3762856692392234</v>
      </c>
      <c r="BQ46" s="42">
        <f t="shared" si="46"/>
        <v>2.9319596884644561</v>
      </c>
      <c r="BS46" s="57">
        <f t="shared" si="73"/>
        <v>-0.60416359365101258</v>
      </c>
      <c r="BT46" s="58">
        <f t="shared" si="74"/>
        <v>0.95151042557422016</v>
      </c>
    </row>
    <row r="47" spans="7:86" x14ac:dyDescent="0.25">
      <c r="G47" s="14" t="s">
        <v>22</v>
      </c>
      <c r="H47" s="10">
        <v>1</v>
      </c>
      <c r="I47" s="2">
        <v>0</v>
      </c>
      <c r="J47" s="2">
        <f t="shared" si="83"/>
        <v>8</v>
      </c>
      <c r="K47" s="5">
        <f t="shared" si="47"/>
        <v>7.1250163489017977</v>
      </c>
      <c r="L47" s="31">
        <f t="shared" si="75"/>
        <v>8.0622577482985491</v>
      </c>
      <c r="M47" s="12">
        <v>1</v>
      </c>
      <c r="N47" s="8">
        <v>3</v>
      </c>
      <c r="O47" s="73">
        <f t="shared" si="48"/>
        <v>1</v>
      </c>
      <c r="P47" s="73">
        <f t="shared" si="49"/>
        <v>0</v>
      </c>
      <c r="Q47" s="73">
        <f t="shared" si="50"/>
        <v>8</v>
      </c>
      <c r="R47" s="5">
        <f t="shared" si="51"/>
        <v>7.1250163489017977</v>
      </c>
      <c r="S47" s="11">
        <f t="shared" si="76"/>
        <v>8.0622577482985491</v>
      </c>
      <c r="T47" s="12">
        <v>0.9</v>
      </c>
      <c r="U47" s="8">
        <v>3</v>
      </c>
      <c r="V47" s="73">
        <f t="shared" si="52"/>
        <v>0.77142857142857146</v>
      </c>
      <c r="W47" s="73">
        <f t="shared" si="53"/>
        <v>0</v>
      </c>
      <c r="X47" s="73">
        <f t="shared" si="54"/>
        <v>6.8571428571428577</v>
      </c>
      <c r="Y47" s="5">
        <f t="shared" si="55"/>
        <v>6.4187867302387858</v>
      </c>
      <c r="Z47" s="11">
        <f t="shared" si="77"/>
        <v>6.9003992785984236</v>
      </c>
      <c r="AA47" s="9">
        <v>1.1000000000000001</v>
      </c>
      <c r="AB47" s="8">
        <v>3</v>
      </c>
      <c r="AC47" s="73">
        <f t="shared" si="56"/>
        <v>1.3200000000000003</v>
      </c>
      <c r="AD47" s="73">
        <f t="shared" si="57"/>
        <v>0</v>
      </c>
      <c r="AE47" s="73">
        <f t="shared" si="58"/>
        <v>9.6000000000000014</v>
      </c>
      <c r="AF47" s="5">
        <f t="shared" si="59"/>
        <v>7.8290765100596076</v>
      </c>
      <c r="AG47" s="11">
        <f t="shared" si="78"/>
        <v>9.6903250719467628</v>
      </c>
      <c r="AH47" s="6"/>
      <c r="AI47" s="6"/>
      <c r="AJ47" s="6"/>
      <c r="AK47" s="14" t="s">
        <v>22</v>
      </c>
      <c r="AL47" s="10">
        <v>1</v>
      </c>
      <c r="AM47" s="2">
        <v>0</v>
      </c>
      <c r="AN47" s="2">
        <f t="shared" si="84"/>
        <v>8.1999999999999993</v>
      </c>
      <c r="AO47" s="31">
        <f t="shared" si="60"/>
        <v>6.9529574681739161</v>
      </c>
      <c r="AP47" s="31">
        <f t="shared" si="79"/>
        <v>8.2607505712253531</v>
      </c>
      <c r="AQ47" s="12">
        <v>1</v>
      </c>
      <c r="AR47" s="8">
        <v>3</v>
      </c>
      <c r="AS47" s="73">
        <f t="shared" si="61"/>
        <v>1</v>
      </c>
      <c r="AT47" s="73">
        <f t="shared" si="62"/>
        <v>0</v>
      </c>
      <c r="AU47" s="73">
        <f t="shared" si="63"/>
        <v>8.1999999999999993</v>
      </c>
      <c r="AV47" s="5">
        <f t="shared" si="64"/>
        <v>6.9529574681739161</v>
      </c>
      <c r="AW47" s="11">
        <f t="shared" si="80"/>
        <v>8.2607505712253531</v>
      </c>
      <c r="AX47" s="12">
        <v>0.9</v>
      </c>
      <c r="AY47" s="8">
        <v>3</v>
      </c>
      <c r="AZ47" s="73">
        <f t="shared" si="65"/>
        <v>0.76704545454545459</v>
      </c>
      <c r="BA47" s="73">
        <f t="shared" si="66"/>
        <v>0</v>
      </c>
      <c r="BB47" s="73">
        <f t="shared" si="67"/>
        <v>6.9886363636363624</v>
      </c>
      <c r="BC47" s="5">
        <f t="shared" si="68"/>
        <v>6.2634906143345415</v>
      </c>
      <c r="BD47" s="11">
        <f t="shared" si="81"/>
        <v>7.0306043091955699</v>
      </c>
      <c r="BE47" s="9">
        <v>1.1000000000000001</v>
      </c>
      <c r="BF47" s="8">
        <v>3</v>
      </c>
      <c r="BG47" s="73">
        <f t="shared" si="69"/>
        <v>1.330645161290323</v>
      </c>
      <c r="BH47" s="73">
        <f t="shared" si="70"/>
        <v>0</v>
      </c>
      <c r="BI47" s="73">
        <f t="shared" si="71"/>
        <v>9.9193548387096797</v>
      </c>
      <c r="BJ47" s="5">
        <f t="shared" si="85"/>
        <v>7.640406761026755</v>
      </c>
      <c r="BK47" s="11">
        <f t="shared" si="82"/>
        <v>10.008207479938578</v>
      </c>
      <c r="BO47" s="40">
        <f t="shared" si="44"/>
        <v>1.9849282292680392</v>
      </c>
      <c r="BP47" s="44">
        <f t="shared" si="45"/>
        <v>1.3020503059714628</v>
      </c>
      <c r="BQ47" s="42">
        <f t="shared" si="46"/>
        <v>3.1788240799181544</v>
      </c>
      <c r="BS47" s="57">
        <f t="shared" si="73"/>
        <v>-0.68287792329657648</v>
      </c>
      <c r="BT47" s="58">
        <f t="shared" si="74"/>
        <v>1.1938958506501152</v>
      </c>
    </row>
    <row r="48" spans="7:86" x14ac:dyDescent="0.25">
      <c r="G48" s="14" t="s">
        <v>23</v>
      </c>
      <c r="H48" s="10">
        <v>1</v>
      </c>
      <c r="I48" s="2">
        <v>0</v>
      </c>
      <c r="J48" s="2">
        <f t="shared" si="83"/>
        <v>9</v>
      </c>
      <c r="K48" s="5">
        <f t="shared" si="47"/>
        <v>6.3401917459099089</v>
      </c>
      <c r="L48" s="31">
        <f t="shared" si="75"/>
        <v>9.0553851381374173</v>
      </c>
      <c r="M48" s="12">
        <v>1</v>
      </c>
      <c r="N48" s="8">
        <v>3</v>
      </c>
      <c r="O48" s="73">
        <f t="shared" si="48"/>
        <v>1</v>
      </c>
      <c r="P48" s="73">
        <f t="shared" si="49"/>
        <v>0</v>
      </c>
      <c r="Q48" s="73">
        <f t="shared" si="50"/>
        <v>9</v>
      </c>
      <c r="R48" s="5">
        <f t="shared" si="51"/>
        <v>6.3401917459099089</v>
      </c>
      <c r="S48" s="11">
        <f t="shared" si="76"/>
        <v>9.0553851381374173</v>
      </c>
      <c r="T48" s="12">
        <v>0.9</v>
      </c>
      <c r="U48" s="8">
        <v>3</v>
      </c>
      <c r="V48" s="73">
        <f t="shared" si="52"/>
        <v>0.75</v>
      </c>
      <c r="W48" s="73">
        <f t="shared" si="53"/>
        <v>0</v>
      </c>
      <c r="X48" s="73">
        <f t="shared" si="54"/>
        <v>7.5</v>
      </c>
      <c r="Y48" s="5">
        <f t="shared" si="55"/>
        <v>5.710593137499643</v>
      </c>
      <c r="Z48" s="11">
        <f t="shared" si="77"/>
        <v>7.5374067158406675</v>
      </c>
      <c r="AA48" s="9">
        <v>1.1000000000000001</v>
      </c>
      <c r="AB48" s="8">
        <v>3</v>
      </c>
      <c r="AC48" s="73">
        <f t="shared" si="56"/>
        <v>1.3750000000000004</v>
      </c>
      <c r="AD48" s="73">
        <f t="shared" si="57"/>
        <v>0</v>
      </c>
      <c r="AE48" s="73">
        <f t="shared" si="58"/>
        <v>11.250000000000002</v>
      </c>
      <c r="AF48" s="5">
        <f t="shared" si="59"/>
        <v>6.9682567413785454</v>
      </c>
      <c r="AG48" s="11">
        <f t="shared" si="78"/>
        <v>11.333716292549415</v>
      </c>
      <c r="AH48" s="6"/>
      <c r="AI48" s="6"/>
      <c r="AJ48" s="6"/>
      <c r="AK48" s="14" t="s">
        <v>23</v>
      </c>
      <c r="AL48" s="10">
        <v>1</v>
      </c>
      <c r="AM48" s="2">
        <v>0</v>
      </c>
      <c r="AN48" s="2">
        <f t="shared" si="84"/>
        <v>9.1999999999999993</v>
      </c>
      <c r="AO48" s="31">
        <f t="shared" si="60"/>
        <v>6.2034479016918365</v>
      </c>
      <c r="AP48" s="31">
        <f t="shared" si="79"/>
        <v>9.2541882410074194</v>
      </c>
      <c r="AQ48" s="12">
        <v>1</v>
      </c>
      <c r="AR48" s="8">
        <v>3</v>
      </c>
      <c r="AS48" s="73">
        <f t="shared" si="61"/>
        <v>1</v>
      </c>
      <c r="AT48" s="73">
        <f t="shared" si="62"/>
        <v>0</v>
      </c>
      <c r="AU48" s="73">
        <f t="shared" si="63"/>
        <v>9.1999999999999993</v>
      </c>
      <c r="AV48" s="5">
        <f t="shared" si="64"/>
        <v>6.2034479016918365</v>
      </c>
      <c r="AW48" s="11">
        <f t="shared" si="80"/>
        <v>9.2541882410074194</v>
      </c>
      <c r="AX48" s="12">
        <v>0.9</v>
      </c>
      <c r="AY48" s="8">
        <v>3</v>
      </c>
      <c r="AZ48" s="73">
        <f t="shared" si="65"/>
        <v>0.7458563535911602</v>
      </c>
      <c r="BA48" s="73">
        <f t="shared" si="66"/>
        <v>0</v>
      </c>
      <c r="BB48" s="73">
        <f t="shared" si="67"/>
        <v>7.6243093922651921</v>
      </c>
      <c r="BC48" s="5">
        <f t="shared" si="68"/>
        <v>5.5872439642043474</v>
      </c>
      <c r="BD48" s="11">
        <f t="shared" si="81"/>
        <v>7.6607046287646101</v>
      </c>
      <c r="BE48" s="9">
        <v>1.1000000000000001</v>
      </c>
      <c r="BF48" s="8">
        <v>3</v>
      </c>
      <c r="BG48" s="73">
        <f t="shared" si="69"/>
        <v>1.3865546218487399</v>
      </c>
      <c r="BH48" s="73">
        <f t="shared" si="70"/>
        <v>0</v>
      </c>
      <c r="BI48" s="73">
        <f t="shared" si="71"/>
        <v>11.596638655462186</v>
      </c>
      <c r="BJ48" s="5">
        <f t="shared" si="85"/>
        <v>6.8182145716518692</v>
      </c>
      <c r="BK48" s="11">
        <f t="shared" si="82"/>
        <v>11.679236354519499</v>
      </c>
      <c r="BO48" s="40">
        <f t="shared" si="44"/>
        <v>1.9880310287000214</v>
      </c>
      <c r="BP48" s="44">
        <f t="shared" si="45"/>
        <v>1.2329791292394265</v>
      </c>
      <c r="BQ48" s="42">
        <f t="shared" si="46"/>
        <v>3.4552006197008467</v>
      </c>
      <c r="BS48" s="57">
        <f t="shared" si="73"/>
        <v>-0.75505189946059481</v>
      </c>
      <c r="BT48" s="58">
        <f t="shared" si="74"/>
        <v>1.4671695910008253</v>
      </c>
    </row>
    <row r="49" spans="7:111" x14ac:dyDescent="0.25">
      <c r="G49" s="14" t="s">
        <v>24</v>
      </c>
      <c r="H49" s="10">
        <v>1</v>
      </c>
      <c r="I49" s="2">
        <v>0</v>
      </c>
      <c r="J49" s="2">
        <f t="shared" si="83"/>
        <v>10</v>
      </c>
      <c r="K49" s="5">
        <f t="shared" si="47"/>
        <v>5.710593137499643</v>
      </c>
      <c r="L49" s="31">
        <f t="shared" si="75"/>
        <v>10.04987562112089</v>
      </c>
      <c r="M49" s="12">
        <v>1</v>
      </c>
      <c r="N49" s="8">
        <v>3</v>
      </c>
      <c r="O49" s="73">
        <f t="shared" si="48"/>
        <v>1</v>
      </c>
      <c r="P49" s="73">
        <f t="shared" si="49"/>
        <v>0</v>
      </c>
      <c r="Q49" s="73">
        <f t="shared" si="50"/>
        <v>10</v>
      </c>
      <c r="R49" s="5">
        <f t="shared" si="51"/>
        <v>5.710593137499643</v>
      </c>
      <c r="S49" s="11">
        <f t="shared" si="76"/>
        <v>10.04987562112089</v>
      </c>
      <c r="T49" s="12">
        <v>0.9</v>
      </c>
      <c r="U49" s="8">
        <v>3</v>
      </c>
      <c r="V49" s="73">
        <f t="shared" si="52"/>
        <v>0.72972972972972971</v>
      </c>
      <c r="W49" s="73">
        <f t="shared" si="53"/>
        <v>0</v>
      </c>
      <c r="X49" s="73">
        <f t="shared" si="54"/>
        <v>8.1081081081081088</v>
      </c>
      <c r="Y49" s="5">
        <f t="shared" si="55"/>
        <v>5.1427645578842416</v>
      </c>
      <c r="Z49" s="11">
        <f t="shared" si="77"/>
        <v>8.1408797172799385</v>
      </c>
      <c r="AA49" s="9">
        <v>1.1000000000000001</v>
      </c>
      <c r="AB49" s="8">
        <v>3</v>
      </c>
      <c r="AC49" s="73">
        <f t="shared" si="56"/>
        <v>1.4347826086956528</v>
      </c>
      <c r="AD49" s="73">
        <f t="shared" si="57"/>
        <v>0</v>
      </c>
      <c r="AE49" s="73">
        <f t="shared" si="58"/>
        <v>13.043478260869568</v>
      </c>
      <c r="AF49" s="5">
        <f t="shared" si="59"/>
        <v>6.2772984895975563</v>
      </c>
      <c r="AG49" s="11">
        <f t="shared" si="78"/>
        <v>13.122154025768502</v>
      </c>
      <c r="AH49" s="6"/>
      <c r="AI49" s="6"/>
      <c r="AJ49" s="6"/>
      <c r="AK49" s="14" t="s">
        <v>24</v>
      </c>
      <c r="AL49" s="10">
        <v>1</v>
      </c>
      <c r="AM49" s="2">
        <v>0</v>
      </c>
      <c r="AN49" s="2">
        <f t="shared" si="84"/>
        <v>10.199999999999999</v>
      </c>
      <c r="AO49" s="31">
        <f t="shared" si="60"/>
        <v>5.599339336520571</v>
      </c>
      <c r="AP49" s="31">
        <f t="shared" si="79"/>
        <v>10.248902380255165</v>
      </c>
      <c r="AQ49" s="12">
        <v>1</v>
      </c>
      <c r="AR49" s="8">
        <v>3</v>
      </c>
      <c r="AS49" s="73">
        <f t="shared" si="61"/>
        <v>1</v>
      </c>
      <c r="AT49" s="73">
        <f t="shared" si="62"/>
        <v>0</v>
      </c>
      <c r="AU49" s="73">
        <f t="shared" si="63"/>
        <v>10.199999999999999</v>
      </c>
      <c r="AV49" s="5">
        <f t="shared" si="64"/>
        <v>5.599339336520571</v>
      </c>
      <c r="AW49" s="11">
        <f t="shared" si="80"/>
        <v>10.248902380255165</v>
      </c>
      <c r="AX49" s="12">
        <v>0.9</v>
      </c>
      <c r="AY49" s="8">
        <v>3</v>
      </c>
      <c r="AZ49" s="73">
        <f t="shared" si="65"/>
        <v>0.72580645161290336</v>
      </c>
      <c r="BA49" s="73">
        <f t="shared" si="66"/>
        <v>0</v>
      </c>
      <c r="BB49" s="73">
        <f t="shared" si="67"/>
        <v>8.2258064516129039</v>
      </c>
      <c r="BC49" s="5">
        <f t="shared" si="68"/>
        <v>5.0424510691709132</v>
      </c>
      <c r="BD49" s="11">
        <f t="shared" si="81"/>
        <v>8.2577652415529101</v>
      </c>
      <c r="BE49" s="9">
        <v>1.1000000000000001</v>
      </c>
      <c r="BF49" s="8">
        <v>3</v>
      </c>
      <c r="BG49" s="73">
        <f t="shared" si="69"/>
        <v>1.4473684210526321</v>
      </c>
      <c r="BH49" s="73">
        <f t="shared" si="70"/>
        <v>0</v>
      </c>
      <c r="BI49" s="73">
        <f t="shared" si="71"/>
        <v>13.42105263157895</v>
      </c>
      <c r="BJ49" s="5">
        <f t="shared" si="85"/>
        <v>6.1551683432740036</v>
      </c>
      <c r="BK49" s="11">
        <f t="shared" si="82"/>
        <v>13.49887140044947</v>
      </c>
      <c r="BO49" s="40">
        <f t="shared" si="44"/>
        <v>1.9902675913427537</v>
      </c>
      <c r="BP49" s="44">
        <f t="shared" si="45"/>
        <v>1.1688552427297161</v>
      </c>
      <c r="BQ49" s="42">
        <f t="shared" si="46"/>
        <v>3.7671737468096822</v>
      </c>
      <c r="BS49" s="57">
        <f t="shared" si="73"/>
        <v>-0.82141234861303758</v>
      </c>
      <c r="BT49" s="58">
        <f t="shared" si="74"/>
        <v>1.7769061554669285</v>
      </c>
    </row>
    <row r="50" spans="7:111" x14ac:dyDescent="0.25">
      <c r="G50" s="14" t="s">
        <v>25</v>
      </c>
      <c r="H50" s="10">
        <v>1</v>
      </c>
      <c r="I50" s="2">
        <v>0</v>
      </c>
      <c r="J50" s="2">
        <f t="shared" si="83"/>
        <v>11</v>
      </c>
      <c r="K50" s="5">
        <f t="shared" si="47"/>
        <v>5.1944289077348058</v>
      </c>
      <c r="L50" s="31">
        <f t="shared" si="75"/>
        <v>11.045361017187261</v>
      </c>
      <c r="M50" s="12">
        <v>1</v>
      </c>
      <c r="N50" s="8">
        <v>3</v>
      </c>
      <c r="O50" s="73">
        <f t="shared" si="48"/>
        <v>1</v>
      </c>
      <c r="P50" s="73">
        <f t="shared" si="49"/>
        <v>0</v>
      </c>
      <c r="Q50" s="73">
        <f t="shared" si="50"/>
        <v>11</v>
      </c>
      <c r="R50" s="5">
        <f t="shared" si="51"/>
        <v>5.1944289077348058</v>
      </c>
      <c r="S50" s="11">
        <f t="shared" si="76"/>
        <v>11.045361017187261</v>
      </c>
      <c r="T50" s="12">
        <v>0.9</v>
      </c>
      <c r="U50" s="8">
        <v>3</v>
      </c>
      <c r="V50" s="73">
        <f t="shared" si="52"/>
        <v>0.71052631578947378</v>
      </c>
      <c r="W50" s="73">
        <f t="shared" si="53"/>
        <v>0</v>
      </c>
      <c r="X50" s="73">
        <f t="shared" si="54"/>
        <v>8.6842105263157912</v>
      </c>
      <c r="Y50" s="5">
        <f t="shared" si="55"/>
        <v>4.6774178588817499</v>
      </c>
      <c r="Z50" s="11">
        <f t="shared" si="77"/>
        <v>8.7132290289423331</v>
      </c>
      <c r="AA50" s="9">
        <v>1.1000000000000001</v>
      </c>
      <c r="AB50" s="8">
        <v>3</v>
      </c>
      <c r="AC50" s="73">
        <f t="shared" si="56"/>
        <v>1.5000000000000007</v>
      </c>
      <c r="AD50" s="73">
        <f t="shared" si="57"/>
        <v>0</v>
      </c>
      <c r="AE50" s="73">
        <f t="shared" si="58"/>
        <v>15.000000000000005</v>
      </c>
      <c r="AF50" s="5">
        <f t="shared" si="59"/>
        <v>5.710593137499643</v>
      </c>
      <c r="AG50" s="11">
        <f t="shared" si="78"/>
        <v>15.07481343168134</v>
      </c>
      <c r="AH50" s="6"/>
      <c r="AI50" s="6"/>
      <c r="AJ50" s="6"/>
      <c r="AK50" s="14" t="s">
        <v>25</v>
      </c>
      <c r="AL50" s="10">
        <v>1</v>
      </c>
      <c r="AM50" s="2">
        <v>0</v>
      </c>
      <c r="AN50" s="2">
        <f t="shared" si="84"/>
        <v>11.2</v>
      </c>
      <c r="AO50" s="31">
        <f t="shared" si="60"/>
        <v>5.1021652523581897</v>
      </c>
      <c r="AP50" s="31">
        <f t="shared" si="79"/>
        <v>11.244554237496477</v>
      </c>
      <c r="AQ50" s="12">
        <v>1</v>
      </c>
      <c r="AR50" s="8">
        <v>3</v>
      </c>
      <c r="AS50" s="73">
        <f t="shared" si="61"/>
        <v>1</v>
      </c>
      <c r="AT50" s="73">
        <f t="shared" si="62"/>
        <v>0</v>
      </c>
      <c r="AU50" s="73">
        <f t="shared" si="63"/>
        <v>11.2</v>
      </c>
      <c r="AV50" s="5">
        <f t="shared" si="64"/>
        <v>5.1021652523581897</v>
      </c>
      <c r="AW50" s="11">
        <f t="shared" si="80"/>
        <v>11.244554237496477</v>
      </c>
      <c r="AX50" s="12">
        <v>0.9</v>
      </c>
      <c r="AY50" s="8">
        <v>3</v>
      </c>
      <c r="AZ50" s="73">
        <f t="shared" si="65"/>
        <v>0.70680628272251311</v>
      </c>
      <c r="BA50" s="73">
        <f t="shared" si="66"/>
        <v>0</v>
      </c>
      <c r="BB50" s="73">
        <f t="shared" si="67"/>
        <v>8.7958115183246068</v>
      </c>
      <c r="BC50" s="5">
        <f t="shared" si="68"/>
        <v>4.5942533312663905</v>
      </c>
      <c r="BD50" s="11">
        <f t="shared" si="81"/>
        <v>8.8241642883157976</v>
      </c>
      <c r="BE50" s="9">
        <v>1.1000000000000001</v>
      </c>
      <c r="BF50" s="8">
        <v>3</v>
      </c>
      <c r="BG50" s="73">
        <f t="shared" si="69"/>
        <v>1.513761467889909</v>
      </c>
      <c r="BH50" s="73">
        <f t="shared" si="70"/>
        <v>0</v>
      </c>
      <c r="BI50" s="73">
        <f t="shared" si="71"/>
        <v>15.412844036697253</v>
      </c>
      <c r="BJ50" s="5">
        <f t="shared" si="85"/>
        <v>5.6092744464458066</v>
      </c>
      <c r="BK50" s="11">
        <f t="shared" si="82"/>
        <v>15.487002133441523</v>
      </c>
      <c r="BO50" s="40">
        <f t="shared" si="44"/>
        <v>1.9919322030921549</v>
      </c>
      <c r="BP50" s="44">
        <f t="shared" si="45"/>
        <v>1.1093525937346449</v>
      </c>
      <c r="BQ50" s="42">
        <f t="shared" si="46"/>
        <v>4.1218870176018285</v>
      </c>
      <c r="BS50" s="57">
        <f>BP50-BO50</f>
        <v>-0.88257960935751001</v>
      </c>
      <c r="BT50" s="58">
        <f t="shared" si="74"/>
        <v>2.1299548145096736</v>
      </c>
    </row>
    <row r="51" spans="7:111" x14ac:dyDescent="0.25">
      <c r="G51" s="14" t="s">
        <v>26</v>
      </c>
      <c r="H51" s="10">
        <v>1</v>
      </c>
      <c r="I51" s="2">
        <v>0</v>
      </c>
      <c r="J51" s="2">
        <f t="shared" si="83"/>
        <v>12</v>
      </c>
      <c r="K51" s="5">
        <f t="shared" si="47"/>
        <v>4.7636416907261774</v>
      </c>
      <c r="L51" s="31">
        <f t="shared" si="75"/>
        <v>12.041594578792296</v>
      </c>
      <c r="M51" s="12">
        <v>1</v>
      </c>
      <c r="N51" s="8">
        <v>3</v>
      </c>
      <c r="O51" s="73">
        <f t="shared" si="48"/>
        <v>1</v>
      </c>
      <c r="P51" s="73">
        <f t="shared" si="49"/>
        <v>0</v>
      </c>
      <c r="Q51" s="73">
        <f t="shared" si="50"/>
        <v>12</v>
      </c>
      <c r="R51" s="5">
        <f t="shared" si="51"/>
        <v>4.7636416907261774</v>
      </c>
      <c r="S51" s="11">
        <f t="shared" si="76"/>
        <v>12.041594578792296</v>
      </c>
      <c r="T51" s="12">
        <v>0.9</v>
      </c>
      <c r="U51" s="8">
        <v>3</v>
      </c>
      <c r="V51" s="73">
        <f t="shared" si="52"/>
        <v>0.6923076923076924</v>
      </c>
      <c r="W51" s="73">
        <f t="shared" si="53"/>
        <v>0</v>
      </c>
      <c r="X51" s="73">
        <f t="shared" si="54"/>
        <v>9.2307692307692317</v>
      </c>
      <c r="Y51" s="5">
        <f t="shared" si="55"/>
        <v>4.289153328819018</v>
      </c>
      <c r="Z51" s="11">
        <f t="shared" si="77"/>
        <v>9.2566943631376528</v>
      </c>
      <c r="AA51" s="9">
        <v>1.1000000000000001</v>
      </c>
      <c r="AB51" s="8">
        <v>3</v>
      </c>
      <c r="AC51" s="73">
        <f t="shared" si="56"/>
        <v>1.5714285714285721</v>
      </c>
      <c r="AD51" s="73">
        <f t="shared" si="57"/>
        <v>0</v>
      </c>
      <c r="AE51" s="73">
        <f t="shared" si="58"/>
        <v>17.142857142857149</v>
      </c>
      <c r="AF51" s="5">
        <f t="shared" si="59"/>
        <v>5.2374760668125138</v>
      </c>
      <c r="AG51" s="11">
        <f t="shared" si="78"/>
        <v>17.214730284715774</v>
      </c>
      <c r="AH51" s="6"/>
      <c r="AI51" s="6"/>
      <c r="AJ51" s="6"/>
      <c r="AK51" s="14" t="s">
        <v>26</v>
      </c>
      <c r="AL51" s="10">
        <v>1</v>
      </c>
      <c r="AM51" s="2">
        <v>0</v>
      </c>
      <c r="AN51" s="2">
        <f t="shared" si="84"/>
        <v>12.2</v>
      </c>
      <c r="AO51" s="31">
        <f t="shared" si="60"/>
        <v>4.6858998395027029</v>
      </c>
      <c r="AP51" s="31">
        <f t="shared" si="79"/>
        <v>12.240914998479484</v>
      </c>
      <c r="AQ51" s="12">
        <v>1</v>
      </c>
      <c r="AR51" s="8">
        <v>3</v>
      </c>
      <c r="AS51" s="73">
        <f t="shared" si="61"/>
        <v>1</v>
      </c>
      <c r="AT51" s="73">
        <f t="shared" si="62"/>
        <v>0</v>
      </c>
      <c r="AU51" s="73">
        <f t="shared" si="63"/>
        <v>12.2</v>
      </c>
      <c r="AV51" s="5">
        <f t="shared" si="64"/>
        <v>4.6858998395027029</v>
      </c>
      <c r="AW51" s="11">
        <f t="shared" si="80"/>
        <v>12.240914998479484</v>
      </c>
      <c r="AX51" s="12">
        <v>0.9</v>
      </c>
      <c r="AY51" s="8">
        <v>3</v>
      </c>
      <c r="AZ51" s="73">
        <f t="shared" si="65"/>
        <v>0.68877551020408168</v>
      </c>
      <c r="BA51" s="73">
        <f t="shared" si="66"/>
        <v>0</v>
      </c>
      <c r="BB51" s="73">
        <f t="shared" si="67"/>
        <v>9.3367346938775508</v>
      </c>
      <c r="BC51" s="5">
        <f t="shared" si="68"/>
        <v>4.2190953492484562</v>
      </c>
      <c r="BD51" s="11">
        <f t="shared" si="81"/>
        <v>9.3621058767412801</v>
      </c>
      <c r="BE51" s="9">
        <v>1.1000000000000001</v>
      </c>
      <c r="BF51" s="8">
        <v>3</v>
      </c>
      <c r="BG51" s="73">
        <f t="shared" si="69"/>
        <v>1.5865384615384623</v>
      </c>
      <c r="BH51" s="73">
        <f t="shared" si="70"/>
        <v>0</v>
      </c>
      <c r="BI51" s="73">
        <f t="shared" si="71"/>
        <v>17.596153846153854</v>
      </c>
      <c r="BJ51" s="5">
        <f t="shared" si="85"/>
        <v>5.1520817022062273</v>
      </c>
      <c r="BK51" s="11">
        <f t="shared" si="82"/>
        <v>17.66753334417275</v>
      </c>
      <c r="BO51" s="40">
        <f t="shared" si="44"/>
        <v>1.9932041968718828</v>
      </c>
      <c r="BP51" s="44">
        <f t="shared" si="45"/>
        <v>1.0541151360362733</v>
      </c>
      <c r="BQ51" s="42">
        <f t="shared" si="46"/>
        <v>4.5280305945697563</v>
      </c>
      <c r="BS51" s="57">
        <f t="shared" si="73"/>
        <v>-0.9390890608356095</v>
      </c>
      <c r="BT51" s="58">
        <f t="shared" si="74"/>
        <v>2.5348263976978735</v>
      </c>
    </row>
    <row r="52" spans="7:111" x14ac:dyDescent="0.25">
      <c r="G52" s="14" t="s">
        <v>27</v>
      </c>
      <c r="H52" s="10">
        <v>1</v>
      </c>
      <c r="I52" s="2">
        <v>0</v>
      </c>
      <c r="J52" s="2">
        <f t="shared" si="83"/>
        <v>13</v>
      </c>
      <c r="K52" s="5">
        <f t="shared" si="47"/>
        <v>4.3987053549955322</v>
      </c>
      <c r="L52" s="31">
        <f t="shared" si="75"/>
        <v>13.038404810405298</v>
      </c>
      <c r="M52" s="12">
        <v>1</v>
      </c>
      <c r="N52" s="8">
        <v>3</v>
      </c>
      <c r="O52" s="73">
        <f t="shared" si="48"/>
        <v>1</v>
      </c>
      <c r="P52" s="73">
        <f t="shared" si="49"/>
        <v>0</v>
      </c>
      <c r="Q52" s="73">
        <f t="shared" si="50"/>
        <v>13</v>
      </c>
      <c r="R52" s="5">
        <f t="shared" si="51"/>
        <v>4.3987053549955322</v>
      </c>
      <c r="S52" s="11">
        <f t="shared" si="76"/>
        <v>13.038404810405298</v>
      </c>
      <c r="T52" s="12">
        <v>0.9</v>
      </c>
      <c r="U52" s="8">
        <v>3</v>
      </c>
      <c r="V52" s="73">
        <f t="shared" si="52"/>
        <v>0.67500000000000004</v>
      </c>
      <c r="W52" s="73">
        <f t="shared" si="53"/>
        <v>0</v>
      </c>
      <c r="X52" s="73">
        <f t="shared" si="54"/>
        <v>9.75</v>
      </c>
      <c r="Y52" s="5">
        <f t="shared" si="55"/>
        <v>3.9603118304583846</v>
      </c>
      <c r="Z52" s="11">
        <f t="shared" si="77"/>
        <v>9.7733374545239151</v>
      </c>
      <c r="AA52" s="9">
        <v>1.1000000000000001</v>
      </c>
      <c r="AB52" s="8">
        <v>3</v>
      </c>
      <c r="AC52" s="73">
        <f t="shared" si="56"/>
        <v>1.6500000000000008</v>
      </c>
      <c r="AD52" s="73">
        <f t="shared" si="57"/>
        <v>0</v>
      </c>
      <c r="AE52" s="73">
        <f t="shared" si="58"/>
        <v>19.500000000000007</v>
      </c>
      <c r="AF52" s="5">
        <f t="shared" si="59"/>
        <v>4.8365834457353021</v>
      </c>
      <c r="AG52" s="11">
        <f t="shared" si="78"/>
        <v>19.569683185989504</v>
      </c>
      <c r="AH52" s="6"/>
      <c r="AI52" s="6"/>
      <c r="AJ52" s="6"/>
      <c r="AK52" s="14" t="s">
        <v>27</v>
      </c>
      <c r="AL52" s="10">
        <v>1</v>
      </c>
      <c r="AM52" s="2">
        <v>0</v>
      </c>
      <c r="AN52" s="2">
        <f t="shared" si="84"/>
        <v>13.2</v>
      </c>
      <c r="AO52" s="31">
        <f t="shared" si="60"/>
        <v>4.3323139831885147</v>
      </c>
      <c r="AP52" s="31">
        <f t="shared" si="79"/>
        <v>13.23782459469833</v>
      </c>
      <c r="AQ52" s="12">
        <v>1</v>
      </c>
      <c r="AR52" s="8">
        <v>3</v>
      </c>
      <c r="AS52" s="73">
        <f t="shared" si="61"/>
        <v>1</v>
      </c>
      <c r="AT52" s="73">
        <f t="shared" si="62"/>
        <v>0</v>
      </c>
      <c r="AU52" s="73">
        <f t="shared" si="63"/>
        <v>13.2</v>
      </c>
      <c r="AV52" s="5">
        <f t="shared" si="64"/>
        <v>4.3323139831885147</v>
      </c>
      <c r="AW52" s="11">
        <f t="shared" si="80"/>
        <v>13.23782459469833</v>
      </c>
      <c r="AX52" s="12">
        <v>0.9</v>
      </c>
      <c r="AY52" s="8">
        <v>3</v>
      </c>
      <c r="AZ52" s="73">
        <f t="shared" si="65"/>
        <v>0.67164179104477628</v>
      </c>
      <c r="BA52" s="73">
        <f t="shared" si="66"/>
        <v>0</v>
      </c>
      <c r="BB52" s="73">
        <f t="shared" si="67"/>
        <v>9.8507462686567173</v>
      </c>
      <c r="BC52" s="5">
        <f t="shared" si="68"/>
        <v>3.9004937423818911</v>
      </c>
      <c r="BD52" s="11">
        <f t="shared" si="81"/>
        <v>9.8736165990447518</v>
      </c>
      <c r="BE52" s="9">
        <v>1.1000000000000001</v>
      </c>
      <c r="BF52" s="8">
        <v>3</v>
      </c>
      <c r="BG52" s="73">
        <f t="shared" si="69"/>
        <v>1.6666666666666676</v>
      </c>
      <c r="BH52" s="73">
        <f t="shared" si="70"/>
        <v>0</v>
      </c>
      <c r="BI52" s="73">
        <f t="shared" si="71"/>
        <v>20.000000000000007</v>
      </c>
      <c r="BJ52" s="5">
        <f t="shared" si="85"/>
        <v>4.7636416907261792</v>
      </c>
      <c r="BK52" s="11">
        <f t="shared" si="82"/>
        <v>20.069324297987166</v>
      </c>
      <c r="BO52" s="40">
        <f t="shared" si="44"/>
        <v>1.994197842930312</v>
      </c>
      <c r="BP52" s="44">
        <f t="shared" si="45"/>
        <v>1.0027914452083664</v>
      </c>
      <c r="BQ52" s="42">
        <f t="shared" si="46"/>
        <v>4.9964111199766137</v>
      </c>
      <c r="BS52" s="57">
        <f t="shared" si="73"/>
        <v>-0.99140639772194561</v>
      </c>
      <c r="BT52" s="58">
        <f t="shared" si="74"/>
        <v>3.0022132770463017</v>
      </c>
    </row>
    <row r="53" spans="7:111" x14ac:dyDescent="0.25">
      <c r="G53" s="14" t="s">
        <v>28</v>
      </c>
      <c r="H53" s="10">
        <v>1</v>
      </c>
      <c r="I53" s="2">
        <v>0</v>
      </c>
      <c r="J53" s="2">
        <f t="shared" si="83"/>
        <v>14</v>
      </c>
      <c r="K53" s="5">
        <f t="shared" si="47"/>
        <v>4.0856167799748766</v>
      </c>
      <c r="L53" s="31">
        <f t="shared" si="75"/>
        <v>14.035668847618199</v>
      </c>
      <c r="M53" s="12">
        <v>1</v>
      </c>
      <c r="N53" s="8">
        <v>3</v>
      </c>
      <c r="O53" s="73">
        <f t="shared" si="48"/>
        <v>1</v>
      </c>
      <c r="P53" s="73">
        <f t="shared" si="49"/>
        <v>0</v>
      </c>
      <c r="Q53" s="73">
        <f t="shared" si="50"/>
        <v>14</v>
      </c>
      <c r="R53" s="5">
        <f t="shared" si="51"/>
        <v>4.0856167799748766</v>
      </c>
      <c r="S53" s="11">
        <f t="shared" si="76"/>
        <v>14.035668847618199</v>
      </c>
      <c r="T53" s="12">
        <v>0.9</v>
      </c>
      <c r="U53" s="8">
        <v>3</v>
      </c>
      <c r="V53" s="73">
        <f t="shared" si="52"/>
        <v>0.6585365853658538</v>
      </c>
      <c r="W53" s="73">
        <f t="shared" si="53"/>
        <v>0</v>
      </c>
      <c r="X53" s="73">
        <f t="shared" si="54"/>
        <v>10.243902439024394</v>
      </c>
      <c r="Y53" s="5">
        <f t="shared" si="55"/>
        <v>3.6782387219933863</v>
      </c>
      <c r="Z53" s="11">
        <f t="shared" si="77"/>
        <v>10.265047862261298</v>
      </c>
      <c r="AA53" s="9">
        <v>1.1000000000000001</v>
      </c>
      <c r="AB53" s="8">
        <v>3</v>
      </c>
      <c r="AC53" s="73">
        <f t="shared" si="56"/>
        <v>1.7368421052631589</v>
      </c>
      <c r="AD53" s="73">
        <f t="shared" si="57"/>
        <v>0</v>
      </c>
      <c r="AE53" s="73">
        <f t="shared" si="58"/>
        <v>22.105263157894747</v>
      </c>
      <c r="AF53" s="5">
        <f t="shared" si="59"/>
        <v>4.492581479915315</v>
      </c>
      <c r="AG53" s="11">
        <f t="shared" si="78"/>
        <v>22.173391255700913</v>
      </c>
      <c r="AH53" s="6"/>
      <c r="AI53" s="6"/>
      <c r="AJ53" s="6"/>
      <c r="AK53" s="14" t="s">
        <v>28</v>
      </c>
      <c r="AL53" s="10">
        <v>1</v>
      </c>
      <c r="AM53" s="2">
        <v>0</v>
      </c>
      <c r="AN53" s="2">
        <f t="shared" si="84"/>
        <v>14.2</v>
      </c>
      <c r="AO53" s="31">
        <f t="shared" si="60"/>
        <v>4.0282636664851417</v>
      </c>
      <c r="AP53" s="31">
        <f t="shared" si="79"/>
        <v>14.235167719419396</v>
      </c>
      <c r="AQ53" s="12">
        <v>1</v>
      </c>
      <c r="AR53" s="8">
        <v>3</v>
      </c>
      <c r="AS53" s="73">
        <f t="shared" si="61"/>
        <v>1</v>
      </c>
      <c r="AT53" s="73">
        <f t="shared" si="62"/>
        <v>0</v>
      </c>
      <c r="AU53" s="73">
        <f t="shared" si="63"/>
        <v>14.2</v>
      </c>
      <c r="AV53" s="5">
        <f t="shared" si="64"/>
        <v>4.0282636664851417</v>
      </c>
      <c r="AW53" s="11">
        <f t="shared" si="80"/>
        <v>14.235167719419396</v>
      </c>
      <c r="AX53" s="12">
        <v>0.9</v>
      </c>
      <c r="AY53" s="8">
        <v>3</v>
      </c>
      <c r="AZ53" s="73">
        <f t="shared" si="65"/>
        <v>0.65533980582524276</v>
      </c>
      <c r="BA53" s="73">
        <f t="shared" si="66"/>
        <v>0</v>
      </c>
      <c r="BB53" s="73">
        <f t="shared" si="67"/>
        <v>10.339805825242719</v>
      </c>
      <c r="BC53" s="5">
        <f t="shared" si="68"/>
        <v>3.626571783879617</v>
      </c>
      <c r="BD53" s="11">
        <f t="shared" si="81"/>
        <v>10.360552821390485</v>
      </c>
      <c r="BE53" s="9">
        <v>1.1000000000000001</v>
      </c>
      <c r="BF53" s="8">
        <v>3</v>
      </c>
      <c r="BG53" s="73">
        <f t="shared" si="69"/>
        <v>1.7553191489361712</v>
      </c>
      <c r="BH53" s="73">
        <f t="shared" si="70"/>
        <v>0</v>
      </c>
      <c r="BI53" s="73">
        <f t="shared" si="71"/>
        <v>22.659574468085115</v>
      </c>
      <c r="BJ53" s="5">
        <f t="shared" si="85"/>
        <v>4.4295592989776384</v>
      </c>
      <c r="BK53" s="11">
        <f t="shared" si="82"/>
        <v>22.727460491425713</v>
      </c>
      <c r="BO53" s="40">
        <f t="shared" si="44"/>
        <v>1.9949887180119674</v>
      </c>
      <c r="BP53" s="44">
        <f t="shared" si="45"/>
        <v>0.95504959129186773</v>
      </c>
      <c r="BQ53" s="42">
        <f t="shared" si="46"/>
        <v>5.5406923572479982</v>
      </c>
      <c r="BS53" s="57">
        <f t="shared" si="73"/>
        <v>-1.0399391267200997</v>
      </c>
      <c r="BT53" s="58">
        <f t="shared" si="74"/>
        <v>3.5457036392360308</v>
      </c>
    </row>
    <row r="54" spans="7:111" x14ac:dyDescent="0.25">
      <c r="G54" s="14" t="s">
        <v>29</v>
      </c>
      <c r="H54" s="10">
        <v>1</v>
      </c>
      <c r="I54" s="2">
        <v>0</v>
      </c>
      <c r="J54" s="2">
        <f t="shared" si="83"/>
        <v>15</v>
      </c>
      <c r="K54" s="5">
        <f t="shared" si="47"/>
        <v>3.8140748342903543</v>
      </c>
      <c r="L54" s="31">
        <f t="shared" si="75"/>
        <v>15.033296378372908</v>
      </c>
      <c r="M54" s="12">
        <v>1</v>
      </c>
      <c r="N54" s="8">
        <v>3</v>
      </c>
      <c r="O54" s="73">
        <f t="shared" si="48"/>
        <v>1</v>
      </c>
      <c r="P54" s="73">
        <f t="shared" si="49"/>
        <v>0</v>
      </c>
      <c r="Q54" s="73">
        <f t="shared" si="50"/>
        <v>15</v>
      </c>
      <c r="R54" s="5">
        <f t="shared" si="51"/>
        <v>3.8140748342903543</v>
      </c>
      <c r="S54" s="11">
        <f t="shared" si="76"/>
        <v>15.033296378372908</v>
      </c>
      <c r="T54" s="12">
        <v>0.9</v>
      </c>
      <c r="U54" s="8">
        <v>3</v>
      </c>
      <c r="V54" s="73">
        <f t="shared" si="52"/>
        <v>0.64285714285714302</v>
      </c>
      <c r="W54" s="73">
        <f t="shared" si="53"/>
        <v>0</v>
      </c>
      <c r="X54" s="73">
        <f t="shared" si="54"/>
        <v>10.714285714285717</v>
      </c>
      <c r="Y54" s="5">
        <f t="shared" si="55"/>
        <v>3.433630362450522</v>
      </c>
      <c r="Z54" s="11">
        <f t="shared" si="77"/>
        <v>10.733554102601312</v>
      </c>
      <c r="AA54" s="9">
        <v>1.1000000000000001</v>
      </c>
      <c r="AB54" s="8">
        <v>3</v>
      </c>
      <c r="AC54" s="73">
        <f t="shared" si="56"/>
        <v>1.8333333333333346</v>
      </c>
      <c r="AD54" s="73">
        <f t="shared" si="57"/>
        <v>0</v>
      </c>
      <c r="AE54" s="73">
        <f t="shared" si="58"/>
        <v>25.000000000000014</v>
      </c>
      <c r="AF54" s="5">
        <f t="shared" si="59"/>
        <v>4.194182788390858</v>
      </c>
      <c r="AG54" s="11">
        <f t="shared" si="78"/>
        <v>25.067132087877777</v>
      </c>
      <c r="AH54" s="6"/>
      <c r="AI54" s="6"/>
      <c r="AJ54" s="6"/>
      <c r="AK54" s="14" t="s">
        <v>29</v>
      </c>
      <c r="AL54" s="10">
        <v>1</v>
      </c>
      <c r="AM54" s="2">
        <v>0</v>
      </c>
      <c r="AN54" s="2">
        <f t="shared" si="84"/>
        <v>15.2</v>
      </c>
      <c r="AO54" s="31">
        <f t="shared" si="60"/>
        <v>3.7640348649057178</v>
      </c>
      <c r="AP54" s="31">
        <f t="shared" si="79"/>
        <v>15.232859219463691</v>
      </c>
      <c r="AQ54" s="12">
        <v>1</v>
      </c>
      <c r="AR54" s="8">
        <v>3</v>
      </c>
      <c r="AS54" s="73">
        <f t="shared" si="61"/>
        <v>1</v>
      </c>
      <c r="AT54" s="73">
        <f t="shared" si="62"/>
        <v>0</v>
      </c>
      <c r="AU54" s="73">
        <f t="shared" si="63"/>
        <v>15.2</v>
      </c>
      <c r="AV54" s="5">
        <f t="shared" si="64"/>
        <v>3.7640348649057178</v>
      </c>
      <c r="AW54" s="11">
        <f t="shared" si="80"/>
        <v>15.232859219463691</v>
      </c>
      <c r="AX54" s="12">
        <v>0.9</v>
      </c>
      <c r="AY54" s="8">
        <v>3</v>
      </c>
      <c r="AZ54" s="73">
        <f t="shared" si="65"/>
        <v>0.63981042654028442</v>
      </c>
      <c r="BA54" s="73">
        <f t="shared" si="66"/>
        <v>0</v>
      </c>
      <c r="BB54" s="73">
        <f t="shared" si="67"/>
        <v>10.805687203791468</v>
      </c>
      <c r="BC54" s="5">
        <f t="shared" si="68"/>
        <v>3.3885569907235049</v>
      </c>
      <c r="BD54" s="11">
        <f t="shared" si="81"/>
        <v>10.824612386967596</v>
      </c>
      <c r="BE54" s="9">
        <v>1.1000000000000001</v>
      </c>
      <c r="BF54" s="8">
        <v>3</v>
      </c>
      <c r="BG54" s="73">
        <f t="shared" si="69"/>
        <v>1.8539325842696641</v>
      </c>
      <c r="BH54" s="73">
        <f t="shared" si="70"/>
        <v>0</v>
      </c>
      <c r="BI54" s="73">
        <f t="shared" si="71"/>
        <v>25.617977528089902</v>
      </c>
      <c r="BJ54" s="5">
        <f t="shared" si="85"/>
        <v>4.1391892557261984</v>
      </c>
      <c r="BK54" s="11">
        <f t="shared" si="82"/>
        <v>25.684973012575583</v>
      </c>
      <c r="BO54" s="40">
        <f t="shared" si="44"/>
        <v>1.9956284109078304</v>
      </c>
      <c r="BP54" s="44">
        <f t="shared" si="45"/>
        <v>0.91058284366283715</v>
      </c>
      <c r="BQ54" s="42">
        <f t="shared" si="46"/>
        <v>6.178409246978056</v>
      </c>
      <c r="BS54" s="57">
        <f t="shared" si="73"/>
        <v>-1.0850455672449932</v>
      </c>
      <c r="BT54" s="58">
        <f t="shared" si="74"/>
        <v>4.1827808360702257</v>
      </c>
    </row>
    <row r="55" spans="7:111" x14ac:dyDescent="0.25">
      <c r="G55" s="14" t="s">
        <v>30</v>
      </c>
      <c r="H55" s="10">
        <v>1</v>
      </c>
      <c r="I55" s="2">
        <v>0</v>
      </c>
      <c r="J55" s="2">
        <f t="shared" si="83"/>
        <v>16</v>
      </c>
      <c r="K55" s="5">
        <f t="shared" si="47"/>
        <v>3.5763343749973511</v>
      </c>
      <c r="L55" s="31">
        <f t="shared" si="75"/>
        <v>16.031219541881399</v>
      </c>
      <c r="M55" s="12">
        <v>1</v>
      </c>
      <c r="N55" s="8">
        <v>3</v>
      </c>
      <c r="O55" s="73">
        <f t="shared" si="48"/>
        <v>1</v>
      </c>
      <c r="P55" s="73">
        <f t="shared" si="49"/>
        <v>0</v>
      </c>
      <c r="Q55" s="73">
        <f t="shared" si="50"/>
        <v>16</v>
      </c>
      <c r="R55" s="5">
        <f t="shared" si="51"/>
        <v>3.5763343749973511</v>
      </c>
      <c r="S55" s="11">
        <f t="shared" si="76"/>
        <v>16.031219541881399</v>
      </c>
      <c r="T55" s="12">
        <v>0.9</v>
      </c>
      <c r="U55" s="8">
        <v>3</v>
      </c>
      <c r="V55" s="73">
        <f t="shared" si="52"/>
        <v>0.62790697674418616</v>
      </c>
      <c r="W55" s="73">
        <f t="shared" si="53"/>
        <v>0</v>
      </c>
      <c r="X55" s="73">
        <f t="shared" si="54"/>
        <v>11.162790697674421</v>
      </c>
      <c r="Y55" s="5">
        <f t="shared" si="55"/>
        <v>3.2194948968528299</v>
      </c>
      <c r="Z55" s="11">
        <f t="shared" si="77"/>
        <v>11.180436634207567</v>
      </c>
      <c r="AA55" s="9">
        <v>1.1000000000000001</v>
      </c>
      <c r="AB55" s="8">
        <v>3</v>
      </c>
      <c r="AC55" s="73">
        <f t="shared" si="56"/>
        <v>1.9411764705882368</v>
      </c>
      <c r="AD55" s="73">
        <f t="shared" si="57"/>
        <v>0</v>
      </c>
      <c r="AE55" s="73">
        <f t="shared" si="58"/>
        <v>28.235294117647079</v>
      </c>
      <c r="AF55" s="5">
        <f t="shared" si="59"/>
        <v>3.9328962722305385</v>
      </c>
      <c r="AG55" s="11">
        <f t="shared" si="78"/>
        <v>28.301943396169833</v>
      </c>
      <c r="AH55" s="6"/>
      <c r="AI55" s="6"/>
      <c r="AJ55" s="6"/>
      <c r="AK55" s="14" t="s">
        <v>30</v>
      </c>
      <c r="AL55" s="10">
        <v>1</v>
      </c>
      <c r="AM55" s="2">
        <v>0</v>
      </c>
      <c r="AN55" s="2">
        <f t="shared" si="84"/>
        <v>16.2</v>
      </c>
      <c r="AO55" s="31">
        <f t="shared" si="60"/>
        <v>3.5322945838908875</v>
      </c>
      <c r="AP55" s="31">
        <f t="shared" si="79"/>
        <v>16.230834852218784</v>
      </c>
      <c r="AQ55" s="12">
        <v>1</v>
      </c>
      <c r="AR55" s="8">
        <v>3</v>
      </c>
      <c r="AS55" s="73">
        <f t="shared" si="61"/>
        <v>1</v>
      </c>
      <c r="AT55" s="73">
        <f t="shared" si="62"/>
        <v>0</v>
      </c>
      <c r="AU55" s="73">
        <f t="shared" si="63"/>
        <v>16.2</v>
      </c>
      <c r="AV55" s="5">
        <f t="shared" si="64"/>
        <v>3.5322945838908875</v>
      </c>
      <c r="AW55" s="11">
        <f t="shared" si="80"/>
        <v>16.230834852218784</v>
      </c>
      <c r="AX55" s="12">
        <v>0.9</v>
      </c>
      <c r="AY55" s="8">
        <v>3</v>
      </c>
      <c r="AZ55" s="73">
        <f t="shared" si="65"/>
        <v>0.625</v>
      </c>
      <c r="BA55" s="73">
        <f t="shared" si="66"/>
        <v>0</v>
      </c>
      <c r="BB55" s="73">
        <f t="shared" si="67"/>
        <v>11.25</v>
      </c>
      <c r="BC55" s="5">
        <f t="shared" si="68"/>
        <v>3.1798301198642345</v>
      </c>
      <c r="BD55" s="11">
        <f t="shared" si="81"/>
        <v>11.267347735824966</v>
      </c>
      <c r="BE55" s="9">
        <v>1.1000000000000001</v>
      </c>
      <c r="BF55" s="8">
        <v>3</v>
      </c>
      <c r="BG55" s="73">
        <f t="shared" si="69"/>
        <v>1.9642857142857157</v>
      </c>
      <c r="BH55" s="73">
        <f t="shared" si="70"/>
        <v>0</v>
      </c>
      <c r="BI55" s="73">
        <f t="shared" si="71"/>
        <v>28.928571428571448</v>
      </c>
      <c r="BJ55" s="5">
        <f t="shared" si="85"/>
        <v>3.8844915700530738</v>
      </c>
      <c r="BK55" s="11">
        <f t="shared" si="82"/>
        <v>28.995183449416341</v>
      </c>
      <c r="BO55" s="40">
        <f t="shared" si="44"/>
        <v>1.9961531033738567</v>
      </c>
      <c r="BP55" s="44">
        <f t="shared" si="45"/>
        <v>0.86911101617399567</v>
      </c>
      <c r="BQ55" s="42">
        <f t="shared" si="46"/>
        <v>6.9324005324650884</v>
      </c>
      <c r="BS55" s="57">
        <f t="shared" si="73"/>
        <v>-1.127042087199861</v>
      </c>
      <c r="BT55" s="58">
        <f t="shared" si="74"/>
        <v>4.9362474290912317</v>
      </c>
    </row>
    <row r="56" spans="7:111" x14ac:dyDescent="0.25">
      <c r="G56" s="14" t="s">
        <v>31</v>
      </c>
      <c r="H56" s="10">
        <v>1</v>
      </c>
      <c r="I56" s="2">
        <v>0</v>
      </c>
      <c r="J56" s="2">
        <f t="shared" si="83"/>
        <v>17</v>
      </c>
      <c r="K56" s="5">
        <f t="shared" si="47"/>
        <v>3.3664606634298009</v>
      </c>
      <c r="L56" s="31">
        <f t="shared" si="75"/>
        <v>17.029386365926403</v>
      </c>
      <c r="M56" s="12">
        <v>1</v>
      </c>
      <c r="N56" s="8">
        <v>3</v>
      </c>
      <c r="O56" s="73">
        <f t="shared" si="48"/>
        <v>1</v>
      </c>
      <c r="P56" s="73">
        <f t="shared" si="49"/>
        <v>0</v>
      </c>
      <c r="Q56" s="73">
        <f t="shared" si="50"/>
        <v>17</v>
      </c>
      <c r="R56" s="5">
        <f t="shared" si="51"/>
        <v>3.3664606634298009</v>
      </c>
      <c r="S56" s="11">
        <f t="shared" si="76"/>
        <v>17.029386365926403</v>
      </c>
      <c r="T56" s="12">
        <v>0.9</v>
      </c>
      <c r="U56" s="8">
        <v>3</v>
      </c>
      <c r="V56" s="73">
        <f t="shared" si="52"/>
        <v>0.61363636363636365</v>
      </c>
      <c r="W56" s="73">
        <f t="shared" si="53"/>
        <v>0</v>
      </c>
      <c r="X56" s="73">
        <f t="shared" si="54"/>
        <v>11.59090909090909</v>
      </c>
      <c r="Y56" s="5">
        <f t="shared" si="55"/>
        <v>3.0304768458605955</v>
      </c>
      <c r="Z56" s="11">
        <f t="shared" si="77"/>
        <v>11.607141040777261</v>
      </c>
      <c r="AA56" s="9">
        <v>1.1000000000000001</v>
      </c>
      <c r="AB56" s="8">
        <v>3</v>
      </c>
      <c r="AC56" s="73">
        <f t="shared" si="56"/>
        <v>2.0625000000000018</v>
      </c>
      <c r="AD56" s="73">
        <f t="shared" si="57"/>
        <v>0</v>
      </c>
      <c r="AE56" s="73">
        <f t="shared" si="58"/>
        <v>31.875000000000025</v>
      </c>
      <c r="AF56" s="5">
        <f t="shared" si="59"/>
        <v>3.7022128531994083</v>
      </c>
      <c r="AG56" s="11">
        <f t="shared" si="78"/>
        <v>31.941658242019958</v>
      </c>
      <c r="AH56" s="6"/>
      <c r="AI56" s="6"/>
      <c r="AJ56" s="6"/>
      <c r="AK56" s="14" t="s">
        <v>31</v>
      </c>
      <c r="AL56" s="10">
        <v>1</v>
      </c>
      <c r="AM56" s="2">
        <v>0</v>
      </c>
      <c r="AN56" s="2">
        <f t="shared" si="84"/>
        <v>17.2</v>
      </c>
      <c r="AO56" s="31">
        <f t="shared" si="60"/>
        <v>3.3274042417265695</v>
      </c>
      <c r="AP56" s="31">
        <f t="shared" si="79"/>
        <v>17.229045243425418</v>
      </c>
      <c r="AQ56" s="12">
        <v>1</v>
      </c>
      <c r="AR56" s="8">
        <v>3</v>
      </c>
      <c r="AS56" s="73">
        <f t="shared" si="61"/>
        <v>1</v>
      </c>
      <c r="AT56" s="73">
        <f t="shared" si="62"/>
        <v>0</v>
      </c>
      <c r="AU56" s="73">
        <f t="shared" si="63"/>
        <v>17.2</v>
      </c>
      <c r="AV56" s="5">
        <f t="shared" si="64"/>
        <v>3.3274042417265695</v>
      </c>
      <c r="AW56" s="11">
        <f t="shared" si="80"/>
        <v>17.229045243425418</v>
      </c>
      <c r="AX56" s="12">
        <v>0.9</v>
      </c>
      <c r="AY56" s="8">
        <v>3</v>
      </c>
      <c r="AZ56" s="73">
        <f t="shared" si="65"/>
        <v>0.61085972850678738</v>
      </c>
      <c r="BA56" s="73">
        <f t="shared" si="66"/>
        <v>0</v>
      </c>
      <c r="BB56" s="73">
        <f t="shared" si="67"/>
        <v>11.674208144796379</v>
      </c>
      <c r="BC56" s="5">
        <f t="shared" si="68"/>
        <v>2.9953032876027472</v>
      </c>
      <c r="BD56" s="11">
        <f t="shared" si="81"/>
        <v>11.690179015564368</v>
      </c>
      <c r="BE56" s="9">
        <v>1.1000000000000001</v>
      </c>
      <c r="BF56" s="8">
        <v>3</v>
      </c>
      <c r="BG56" s="73">
        <f t="shared" si="69"/>
        <v>2.0886075949367107</v>
      </c>
      <c r="BH56" s="73">
        <f t="shared" si="70"/>
        <v>0</v>
      </c>
      <c r="BI56" s="73">
        <f t="shared" si="71"/>
        <v>32.658227848101291</v>
      </c>
      <c r="BJ56" s="5">
        <f t="shared" si="85"/>
        <v>3.6592815186608023</v>
      </c>
      <c r="BK56" s="11">
        <f t="shared" si="82"/>
        <v>32.724946567781068</v>
      </c>
      <c r="BO56" s="40">
        <f t="shared" si="44"/>
        <v>1.9965887749901512</v>
      </c>
      <c r="BP56" s="44">
        <f t="shared" si="45"/>
        <v>0.83037974787107061</v>
      </c>
      <c r="BQ56" s="42">
        <f t="shared" si="46"/>
        <v>7.8328832576110941</v>
      </c>
      <c r="BS56" s="57">
        <f t="shared" si="73"/>
        <v>-1.1662090271190806</v>
      </c>
      <c r="BT56" s="58">
        <f t="shared" si="74"/>
        <v>5.8362944826209429</v>
      </c>
    </row>
    <row r="57" spans="7:111" x14ac:dyDescent="0.25">
      <c r="G57" s="14" t="s">
        <v>32</v>
      </c>
      <c r="H57" s="10">
        <v>1</v>
      </c>
      <c r="I57" s="2">
        <v>0</v>
      </c>
      <c r="J57" s="2">
        <f t="shared" si="83"/>
        <v>18</v>
      </c>
      <c r="K57" s="5">
        <f t="shared" si="47"/>
        <v>3.1798301198642345</v>
      </c>
      <c r="L57" s="31">
        <f t="shared" si="75"/>
        <v>18.027756377319946</v>
      </c>
      <c r="M57" s="12">
        <v>1</v>
      </c>
      <c r="N57" s="8">
        <v>3</v>
      </c>
      <c r="O57" s="73">
        <f t="shared" si="48"/>
        <v>1</v>
      </c>
      <c r="P57" s="73">
        <f t="shared" si="49"/>
        <v>0</v>
      </c>
      <c r="Q57" s="73">
        <f t="shared" si="50"/>
        <v>18</v>
      </c>
      <c r="R57" s="5">
        <f t="shared" si="51"/>
        <v>3.1798301198642345</v>
      </c>
      <c r="S57" s="11">
        <f t="shared" si="76"/>
        <v>18.027756377319946</v>
      </c>
      <c r="T57" s="12">
        <v>0.9</v>
      </c>
      <c r="U57" s="8">
        <v>3</v>
      </c>
      <c r="V57" s="73">
        <f t="shared" si="52"/>
        <v>0.60000000000000009</v>
      </c>
      <c r="W57" s="73">
        <f t="shared" si="53"/>
        <v>0</v>
      </c>
      <c r="X57" s="73">
        <f t="shared" si="54"/>
        <v>12</v>
      </c>
      <c r="Y57" s="5">
        <f t="shared" si="55"/>
        <v>2.8624052261117483</v>
      </c>
      <c r="Z57" s="11">
        <f t="shared" si="77"/>
        <v>12.014990636700473</v>
      </c>
      <c r="AA57" s="9">
        <v>1.1000000000000001</v>
      </c>
      <c r="AB57" s="8">
        <v>3</v>
      </c>
      <c r="AC57" s="73">
        <f t="shared" si="56"/>
        <v>2.200000000000002</v>
      </c>
      <c r="AD57" s="73">
        <f t="shared" si="57"/>
        <v>0</v>
      </c>
      <c r="AE57" s="73">
        <f t="shared" si="58"/>
        <v>36.000000000000028</v>
      </c>
      <c r="AF57" s="5">
        <f t="shared" si="59"/>
        <v>3.4970597392982499</v>
      </c>
      <c r="AG57" s="11">
        <f t="shared" si="78"/>
        <v>36.0671595776546</v>
      </c>
      <c r="AH57" s="6"/>
      <c r="AI57" s="6"/>
      <c r="AJ57" s="6"/>
      <c r="AK57" s="14" t="s">
        <v>32</v>
      </c>
      <c r="AL57" s="10">
        <v>1</v>
      </c>
      <c r="AM57" s="2">
        <v>0</v>
      </c>
      <c r="AN57" s="2">
        <f t="shared" si="84"/>
        <v>18.2</v>
      </c>
      <c r="AO57" s="31">
        <f t="shared" si="60"/>
        <v>3.1449574646980216</v>
      </c>
      <c r="AP57" s="31">
        <f t="shared" si="79"/>
        <v>18.227451824103113</v>
      </c>
      <c r="AQ57" s="12">
        <v>1</v>
      </c>
      <c r="AR57" s="8">
        <v>3</v>
      </c>
      <c r="AS57" s="73">
        <f t="shared" si="61"/>
        <v>1</v>
      </c>
      <c r="AT57" s="73">
        <f t="shared" si="62"/>
        <v>0</v>
      </c>
      <c r="AU57" s="73">
        <f t="shared" si="63"/>
        <v>18.2</v>
      </c>
      <c r="AV57" s="5">
        <f t="shared" si="64"/>
        <v>3.1449574646980216</v>
      </c>
      <c r="AW57" s="11">
        <f t="shared" si="80"/>
        <v>18.227451824103113</v>
      </c>
      <c r="AX57" s="12">
        <v>0.9</v>
      </c>
      <c r="AY57" s="8">
        <v>3</v>
      </c>
      <c r="AZ57" s="73">
        <f t="shared" si="65"/>
        <v>0.59734513274336287</v>
      </c>
      <c r="BA57" s="73">
        <f t="shared" si="66"/>
        <v>0</v>
      </c>
      <c r="BB57" s="73">
        <f t="shared" si="67"/>
        <v>12.079646017699115</v>
      </c>
      <c r="BC57" s="5">
        <f t="shared" si="68"/>
        <v>2.831001677865268</v>
      </c>
      <c r="BD57" s="11">
        <f t="shared" si="81"/>
        <v>12.094406522046722</v>
      </c>
      <c r="BE57" s="9">
        <v>1.1000000000000001</v>
      </c>
      <c r="BF57" s="8">
        <v>3</v>
      </c>
      <c r="BG57" s="73">
        <f t="shared" si="69"/>
        <v>2.229729729729732</v>
      </c>
      <c r="BH57" s="73">
        <f t="shared" si="70"/>
        <v>0</v>
      </c>
      <c r="BI57" s="73">
        <f t="shared" si="71"/>
        <v>36.89189189189193</v>
      </c>
      <c r="BJ57" s="5">
        <f t="shared" si="85"/>
        <v>3.4587243188064174</v>
      </c>
      <c r="BK57" s="11">
        <f t="shared" si="82"/>
        <v>36.959212410854782</v>
      </c>
      <c r="BO57" s="40">
        <f t="shared" si="44"/>
        <v>1.9969544678316709</v>
      </c>
      <c r="BP57" s="44">
        <f t="shared" si="45"/>
        <v>0.79415885346248771</v>
      </c>
      <c r="BQ57" s="42">
        <f t="shared" si="46"/>
        <v>8.9205283320018225</v>
      </c>
      <c r="BS57" s="57">
        <f t="shared" si="73"/>
        <v>-1.2027956143691831</v>
      </c>
      <c r="BT57" s="58">
        <f t="shared" si="74"/>
        <v>6.9235738641701516</v>
      </c>
      <c r="CZ57" t="s">
        <v>4</v>
      </c>
      <c r="DG57" t="s">
        <v>4</v>
      </c>
    </row>
    <row r="58" spans="7:111" x14ac:dyDescent="0.25">
      <c r="G58" s="14" t="s">
        <v>33</v>
      </c>
      <c r="H58" s="10">
        <v>1</v>
      </c>
      <c r="I58" s="2">
        <v>0</v>
      </c>
      <c r="J58" s="2">
        <f t="shared" si="83"/>
        <v>19</v>
      </c>
      <c r="K58" s="5">
        <f t="shared" si="47"/>
        <v>3.0127875041833398</v>
      </c>
      <c r="L58" s="31">
        <f t="shared" si="75"/>
        <v>19.026297590440446</v>
      </c>
      <c r="M58" s="12">
        <v>1</v>
      </c>
      <c r="N58" s="8">
        <v>3</v>
      </c>
      <c r="O58" s="73">
        <f t="shared" si="48"/>
        <v>1</v>
      </c>
      <c r="P58" s="73">
        <f t="shared" si="49"/>
        <v>0</v>
      </c>
      <c r="Q58" s="73">
        <f t="shared" si="50"/>
        <v>19</v>
      </c>
      <c r="R58" s="5">
        <f t="shared" si="51"/>
        <v>3.0127875041833398</v>
      </c>
      <c r="S58" s="11">
        <f t="shared" si="76"/>
        <v>19.026297590440446</v>
      </c>
      <c r="T58" s="12">
        <v>0.9</v>
      </c>
      <c r="U58" s="8">
        <v>3</v>
      </c>
      <c r="V58" s="73">
        <f t="shared" si="52"/>
        <v>0.58695652173913049</v>
      </c>
      <c r="W58" s="73">
        <f t="shared" si="53"/>
        <v>0</v>
      </c>
      <c r="X58" s="73">
        <f t="shared" si="54"/>
        <v>12.391304347826086</v>
      </c>
      <c r="Y58" s="5">
        <f t="shared" si="55"/>
        <v>2.711983467444945</v>
      </c>
      <c r="Z58" s="11">
        <f t="shared" si="77"/>
        <v>12.405198160402991</v>
      </c>
      <c r="AA58" s="9">
        <v>1.1000000000000001</v>
      </c>
      <c r="AB58" s="8">
        <v>3</v>
      </c>
      <c r="AC58" s="73">
        <f t="shared" si="56"/>
        <v>2.3571428571428599</v>
      </c>
      <c r="AD58" s="73">
        <f t="shared" si="57"/>
        <v>0</v>
      </c>
      <c r="AE58" s="73">
        <f t="shared" si="58"/>
        <v>40.714285714285758</v>
      </c>
      <c r="AF58" s="5">
        <f t="shared" si="59"/>
        <v>3.3134253997927501</v>
      </c>
      <c r="AG58" s="11">
        <f t="shared" si="78"/>
        <v>40.782461716692296</v>
      </c>
      <c r="AH58" s="6"/>
      <c r="AI58" s="6"/>
      <c r="AJ58" s="6"/>
      <c r="AK58" s="14" t="s">
        <v>33</v>
      </c>
      <c r="AL58" s="10">
        <v>1</v>
      </c>
      <c r="AM58" s="2">
        <v>0</v>
      </c>
      <c r="AN58" s="2">
        <f t="shared" si="84"/>
        <v>19.2</v>
      </c>
      <c r="AO58" s="31">
        <f t="shared" si="60"/>
        <v>2.9814612199821919</v>
      </c>
      <c r="AP58" s="31">
        <f t="shared" si="79"/>
        <v>19.226024029944412</v>
      </c>
      <c r="AQ58" s="12">
        <v>1</v>
      </c>
      <c r="AR58" s="8">
        <v>3</v>
      </c>
      <c r="AS58" s="73">
        <f t="shared" si="61"/>
        <v>1</v>
      </c>
      <c r="AT58" s="73">
        <f t="shared" si="62"/>
        <v>0</v>
      </c>
      <c r="AU58" s="73">
        <f t="shared" si="63"/>
        <v>19.2</v>
      </c>
      <c r="AV58" s="5">
        <f t="shared" si="64"/>
        <v>2.9814612199821919</v>
      </c>
      <c r="AW58" s="11">
        <f t="shared" si="80"/>
        <v>19.226024029944412</v>
      </c>
      <c r="AX58" s="12">
        <v>0.9</v>
      </c>
      <c r="AY58" s="8">
        <v>3</v>
      </c>
      <c r="AZ58" s="73">
        <f t="shared" si="65"/>
        <v>0.5844155844155845</v>
      </c>
      <c r="BA58" s="73">
        <f t="shared" si="66"/>
        <v>0</v>
      </c>
      <c r="BB58" s="73">
        <f t="shared" si="67"/>
        <v>12.46753246753247</v>
      </c>
      <c r="BC58" s="5">
        <f t="shared" si="68"/>
        <v>2.6837751594689845</v>
      </c>
      <c r="BD58" s="11">
        <f t="shared" si="81"/>
        <v>12.481222191928325</v>
      </c>
      <c r="BE58" s="9">
        <v>1.1000000000000001</v>
      </c>
      <c r="BF58" s="8">
        <v>3</v>
      </c>
      <c r="BG58" s="73">
        <f t="shared" si="69"/>
        <v>2.3913043478260896</v>
      </c>
      <c r="BH58" s="73">
        <f t="shared" si="70"/>
        <v>0</v>
      </c>
      <c r="BI58" s="73">
        <f t="shared" si="71"/>
        <v>41.739130434782652</v>
      </c>
      <c r="BJ58" s="5">
        <f t="shared" si="85"/>
        <v>3.2789862588544221</v>
      </c>
      <c r="BK58" s="11">
        <f t="shared" si="82"/>
        <v>41.807575221910817</v>
      </c>
      <c r="BO58" s="40">
        <f t="shared" si="44"/>
        <v>1.9972643950396574</v>
      </c>
      <c r="BP58" s="44">
        <f t="shared" si="45"/>
        <v>0.76024031525333768</v>
      </c>
      <c r="BQ58" s="42">
        <f t="shared" si="46"/>
        <v>10.251135052185205</v>
      </c>
      <c r="BS58" s="57">
        <f t="shared" si="73"/>
        <v>-1.2370240797863197</v>
      </c>
      <c r="BT58" s="58">
        <f t="shared" si="74"/>
        <v>8.2538706571455478</v>
      </c>
    </row>
    <row r="59" spans="7:111" ht="15.75" thickBot="1" x14ac:dyDescent="0.3">
      <c r="G59" s="15" t="s">
        <v>34</v>
      </c>
      <c r="H59" s="16">
        <v>1</v>
      </c>
      <c r="I59" s="17">
        <v>0</v>
      </c>
      <c r="J59" s="17">
        <f t="shared" si="83"/>
        <v>20</v>
      </c>
      <c r="K59" s="35">
        <f t="shared" si="47"/>
        <v>2.8624052261117479</v>
      </c>
      <c r="L59" s="36">
        <f t="shared" si="75"/>
        <v>20.024984394500787</v>
      </c>
      <c r="M59" s="19">
        <v>1</v>
      </c>
      <c r="N59" s="20">
        <v>3</v>
      </c>
      <c r="O59" s="76">
        <f t="shared" si="48"/>
        <v>1</v>
      </c>
      <c r="P59" s="76">
        <f t="shared" si="49"/>
        <v>0</v>
      </c>
      <c r="Q59" s="76">
        <f t="shared" si="50"/>
        <v>20</v>
      </c>
      <c r="R59" s="35">
        <f t="shared" si="51"/>
        <v>2.8624052261117479</v>
      </c>
      <c r="S59" s="18">
        <f t="shared" si="76"/>
        <v>20.024984394500787</v>
      </c>
      <c r="T59" s="19">
        <v>0.9</v>
      </c>
      <c r="U59" s="20">
        <v>3</v>
      </c>
      <c r="V59" s="76">
        <f t="shared" si="52"/>
        <v>0.57446808510638314</v>
      </c>
      <c r="W59" s="76">
        <f t="shared" si="53"/>
        <v>0</v>
      </c>
      <c r="X59" s="76">
        <f t="shared" si="54"/>
        <v>12.765957446808514</v>
      </c>
      <c r="Y59" s="35">
        <f>DEGREES(ATAN2(X59,V59))</f>
        <v>2.5765718302688305</v>
      </c>
      <c r="Z59" s="18">
        <f t="shared" si="77"/>
        <v>12.778876441789848</v>
      </c>
      <c r="AA59" s="37">
        <v>1.1000000000000001</v>
      </c>
      <c r="AB59" s="20">
        <v>3</v>
      </c>
      <c r="AC59" s="76">
        <f t="shared" si="56"/>
        <v>2.5384615384615414</v>
      </c>
      <c r="AD59" s="76">
        <f t="shared" si="57"/>
        <v>0</v>
      </c>
      <c r="AE59" s="76">
        <f t="shared" si="58"/>
        <v>46.153846153846203</v>
      </c>
      <c r="AF59" s="35">
        <f t="shared" si="59"/>
        <v>3.1480960995627596</v>
      </c>
      <c r="AG59" s="18">
        <f t="shared" si="78"/>
        <v>46.223601133783944</v>
      </c>
      <c r="AH59" s="6"/>
      <c r="AI59" s="6"/>
      <c r="AJ59" s="6"/>
      <c r="AK59" s="15" t="s">
        <v>34</v>
      </c>
      <c r="AL59" s="16">
        <v>1</v>
      </c>
      <c r="AM59" s="17">
        <v>0</v>
      </c>
      <c r="AN59" s="17">
        <f t="shared" si="84"/>
        <v>20.2</v>
      </c>
      <c r="AO59" s="35">
        <f t="shared" si="60"/>
        <v>2.8341110163065135</v>
      </c>
      <c r="AP59" s="36">
        <f t="shared" si="79"/>
        <v>20.224737328331361</v>
      </c>
      <c r="AQ59" s="19">
        <v>1</v>
      </c>
      <c r="AR59" s="20">
        <v>3</v>
      </c>
      <c r="AS59" s="76">
        <f t="shared" si="61"/>
        <v>1</v>
      </c>
      <c r="AT59" s="76">
        <f t="shared" si="62"/>
        <v>0</v>
      </c>
      <c r="AU59" s="76">
        <f t="shared" si="63"/>
        <v>20.2</v>
      </c>
      <c r="AV59" s="35">
        <f t="shared" si="64"/>
        <v>2.8341110163065135</v>
      </c>
      <c r="AW59" s="18">
        <f t="shared" si="80"/>
        <v>20.224737328331361</v>
      </c>
      <c r="AX59" s="19">
        <v>0.9</v>
      </c>
      <c r="AY59" s="20">
        <v>3</v>
      </c>
      <c r="AZ59" s="76">
        <f t="shared" si="65"/>
        <v>0.57203389830508478</v>
      </c>
      <c r="BA59" s="76">
        <f t="shared" si="66"/>
        <v>0</v>
      </c>
      <c r="BB59" s="76">
        <f t="shared" si="67"/>
        <v>12.838983050847459</v>
      </c>
      <c r="BC59" s="35">
        <f>DEGREES(ATAN2(BB59,AZ59))</f>
        <v>2.5510950890009361</v>
      </c>
      <c r="BD59" s="18">
        <f t="shared" si="81"/>
        <v>12.851720062340233</v>
      </c>
      <c r="BE59" s="37">
        <v>1.1000000000000001</v>
      </c>
      <c r="BF59" s="20">
        <v>3</v>
      </c>
      <c r="BG59" s="76">
        <f t="shared" si="69"/>
        <v>2.5781250000000031</v>
      </c>
      <c r="BH59" s="76">
        <f t="shared" si="70"/>
        <v>0</v>
      </c>
      <c r="BI59" s="76">
        <f t="shared" si="71"/>
        <v>47.343750000000057</v>
      </c>
      <c r="BJ59" s="35">
        <f t="shared" si="85"/>
        <v>3.1169885991201709</v>
      </c>
      <c r="BK59" s="18">
        <f t="shared" si="82"/>
        <v>47.413894509712343</v>
      </c>
      <c r="BO59" s="41">
        <f t="shared" si="44"/>
        <v>1.9975293383057391</v>
      </c>
      <c r="BP59" s="45">
        <f t="shared" ref="BP59:BP60" si="86">(BD59-Z59)/0.1</f>
        <v>0.72843620550385069</v>
      </c>
      <c r="BQ59" s="43">
        <f t="shared" si="46"/>
        <v>11.902933759283982</v>
      </c>
      <c r="BS59" s="57">
        <f t="shared" si="73"/>
        <v>-1.2690931328018884</v>
      </c>
      <c r="BT59" s="59">
        <f t="shared" si="74"/>
        <v>9.9054044209782433</v>
      </c>
    </row>
    <row r="60" spans="7:111" ht="15.75" thickBot="1" x14ac:dyDescent="0.3">
      <c r="G60" s="85" t="s">
        <v>35</v>
      </c>
      <c r="H60" s="77">
        <v>1</v>
      </c>
      <c r="I60" s="78">
        <v>0</v>
      </c>
      <c r="J60" s="78">
        <f t="shared" si="83"/>
        <v>21</v>
      </c>
      <c r="K60" s="78">
        <f t="shared" si="47"/>
        <v>2.7263109939062655</v>
      </c>
      <c r="L60" s="79">
        <f t="shared" si="75"/>
        <v>21.023796041628639</v>
      </c>
      <c r="M60" s="80">
        <v>1</v>
      </c>
      <c r="N60" s="78">
        <v>3</v>
      </c>
      <c r="O60" s="78">
        <f t="shared" si="48"/>
        <v>1</v>
      </c>
      <c r="P60" s="78">
        <f t="shared" si="49"/>
        <v>0</v>
      </c>
      <c r="Q60" s="78">
        <f t="shared" si="50"/>
        <v>21</v>
      </c>
      <c r="R60" s="78">
        <f t="shared" si="51"/>
        <v>2.7263109939062655</v>
      </c>
      <c r="S60" s="83">
        <f t="shared" si="76"/>
        <v>21.023796041628639</v>
      </c>
      <c r="T60" s="80">
        <v>0.9</v>
      </c>
      <c r="U60" s="78">
        <v>3</v>
      </c>
      <c r="V60" s="78">
        <f t="shared" si="52"/>
        <v>0.56250000000000011</v>
      </c>
      <c r="W60" s="78">
        <f t="shared" si="53"/>
        <v>0</v>
      </c>
      <c r="X60" s="78">
        <f t="shared" si="54"/>
        <v>13.125000000000002</v>
      </c>
      <c r="Y60" s="78">
        <f>DEGREES(ATAN2(X60,V60))</f>
        <v>2.4540316745270756</v>
      </c>
      <c r="Z60" s="83">
        <f t="shared" si="77"/>
        <v>13.137048041702522</v>
      </c>
      <c r="AA60" s="84">
        <v>1.1000000000000001</v>
      </c>
      <c r="AB60" s="78">
        <v>3</v>
      </c>
      <c r="AC60" s="78">
        <f t="shared" si="56"/>
        <v>2.750000000000004</v>
      </c>
      <c r="AD60" s="78">
        <f t="shared" si="57"/>
        <v>0</v>
      </c>
      <c r="AE60" s="78">
        <f t="shared" si="58"/>
        <v>52.500000000000071</v>
      </c>
      <c r="AF60" s="78">
        <f t="shared" si="59"/>
        <v>2.9984671396944584</v>
      </c>
      <c r="AG60" s="83">
        <f t="shared" si="78"/>
        <v>52.571974473097427</v>
      </c>
      <c r="AH60" s="6"/>
      <c r="AI60" s="6"/>
      <c r="AJ60" s="6"/>
      <c r="AK60" s="85" t="s">
        <v>35</v>
      </c>
      <c r="AL60" s="77">
        <v>1</v>
      </c>
      <c r="AM60" s="78">
        <v>0</v>
      </c>
      <c r="AN60" s="78">
        <f t="shared" si="84"/>
        <v>21.2</v>
      </c>
      <c r="AO60" s="78">
        <f t="shared" si="60"/>
        <v>2.7006293373952888</v>
      </c>
      <c r="AP60" s="79">
        <f t="shared" si="79"/>
        <v>21.223571801183702</v>
      </c>
      <c r="AQ60" s="80">
        <v>1</v>
      </c>
      <c r="AR60" s="78">
        <v>3</v>
      </c>
      <c r="AS60" s="78">
        <f t="shared" si="61"/>
        <v>1</v>
      </c>
      <c r="AT60" s="78">
        <f t="shared" si="62"/>
        <v>0</v>
      </c>
      <c r="AU60" s="78">
        <f t="shared" si="63"/>
        <v>21.2</v>
      </c>
      <c r="AV60" s="78">
        <f t="shared" si="64"/>
        <v>2.7006293373952888</v>
      </c>
      <c r="AW60" s="83">
        <f t="shared" si="80"/>
        <v>21.223571801183702</v>
      </c>
      <c r="AX60" s="80">
        <v>0.9</v>
      </c>
      <c r="AY60" s="78">
        <v>3</v>
      </c>
      <c r="AZ60" s="78">
        <f t="shared" si="65"/>
        <v>0.56016597510373445</v>
      </c>
      <c r="BA60" s="78">
        <f t="shared" si="66"/>
        <v>0</v>
      </c>
      <c r="BB60" s="78">
        <f t="shared" si="67"/>
        <v>13.195020746887966</v>
      </c>
      <c r="BC60" s="78">
        <f>DEGREES(ATAN2(BB60,AZ60))</f>
        <v>2.430908337040405</v>
      </c>
      <c r="BD60" s="83">
        <f t="shared" si="81"/>
        <v>13.206905709910547</v>
      </c>
      <c r="BE60" s="84">
        <v>1.1000000000000001</v>
      </c>
      <c r="BF60" s="78">
        <v>3</v>
      </c>
      <c r="BG60" s="78">
        <f t="shared" si="69"/>
        <v>2.7966101694915295</v>
      </c>
      <c r="BH60" s="78">
        <f t="shared" si="70"/>
        <v>0</v>
      </c>
      <c r="BI60" s="78">
        <f t="shared" si="71"/>
        <v>53.898305084745836</v>
      </c>
      <c r="BJ60" s="78">
        <f t="shared" si="85"/>
        <v>2.9702306071965188</v>
      </c>
      <c r="BK60" s="83">
        <f t="shared" si="82"/>
        <v>53.970809883199294</v>
      </c>
      <c r="BO60" s="50">
        <f t="shared" si="44"/>
        <v>1.997757595550631</v>
      </c>
      <c r="BP60" s="51">
        <f t="shared" si="86"/>
        <v>0.69857668208024748</v>
      </c>
      <c r="BQ60" s="52">
        <f t="shared" si="46"/>
        <v>13.988354101018672</v>
      </c>
      <c r="BR60" s="86"/>
      <c r="BS60" s="51">
        <f t="shared" si="73"/>
        <v>-1.2991809134703836</v>
      </c>
      <c r="BT60" s="85">
        <f t="shared" si="74"/>
        <v>11.990596505468041</v>
      </c>
    </row>
    <row r="61" spans="7:111" ht="15.75" thickBot="1" x14ac:dyDescent="0.3">
      <c r="G61" s="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</row>
    <row r="62" spans="7:111" ht="16.5" thickTop="1" thickBot="1" x14ac:dyDescent="0.3">
      <c r="G62" s="53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</row>
    <row r="63" spans="7:111" ht="16.5" thickTop="1" thickBot="1" x14ac:dyDescent="0.3">
      <c r="G63" s="6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</row>
    <row r="64" spans="7:111" ht="15.75" thickBot="1" x14ac:dyDescent="0.3">
      <c r="G64" s="47" t="s">
        <v>46</v>
      </c>
      <c r="H64" s="21"/>
      <c r="I64" s="21"/>
      <c r="J64" s="21"/>
      <c r="K64" s="21"/>
      <c r="L64" s="21"/>
      <c r="M64" s="27" t="s">
        <v>60</v>
      </c>
      <c r="N64" s="21"/>
      <c r="O64" s="21"/>
      <c r="P64" s="21"/>
      <c r="Q64" s="21"/>
      <c r="R64" s="21"/>
      <c r="S64" s="21"/>
      <c r="T64" s="27" t="s">
        <v>61</v>
      </c>
      <c r="U64" s="21"/>
      <c r="V64" s="21"/>
      <c r="W64" s="21"/>
      <c r="X64" s="21"/>
      <c r="Y64" s="21"/>
      <c r="Z64" s="21"/>
      <c r="AA64" s="27" t="s">
        <v>62</v>
      </c>
      <c r="AB64" s="21"/>
      <c r="AC64" s="21"/>
      <c r="AD64" s="21"/>
      <c r="AE64" s="21"/>
      <c r="AF64" s="21"/>
      <c r="AG64" s="21"/>
      <c r="AH64" s="6"/>
      <c r="AI64" s="6"/>
      <c r="AJ64" s="6"/>
      <c r="AK64" s="47" t="s">
        <v>43</v>
      </c>
      <c r="AL64" s="6"/>
      <c r="AM64" s="21"/>
      <c r="AN64" s="21"/>
      <c r="AO64" s="21"/>
      <c r="AP64" s="21"/>
      <c r="AQ64" s="27" t="s">
        <v>60</v>
      </c>
      <c r="AR64" s="21"/>
      <c r="AS64" s="21"/>
      <c r="AT64" s="21"/>
      <c r="AU64" s="21"/>
      <c r="AV64" s="21"/>
      <c r="AW64" s="21"/>
      <c r="AX64" s="27" t="s">
        <v>61</v>
      </c>
      <c r="AY64" s="21"/>
      <c r="AZ64" s="21"/>
      <c r="BA64" s="21"/>
      <c r="BB64" s="21"/>
      <c r="BC64" s="21"/>
      <c r="BD64" s="21"/>
      <c r="BE64" s="27" t="s">
        <v>62</v>
      </c>
      <c r="BF64" s="21"/>
      <c r="BG64" s="21"/>
      <c r="BH64" s="21"/>
      <c r="BI64" s="21"/>
      <c r="BJ64" s="21"/>
      <c r="BO64" s="46" t="s">
        <v>51</v>
      </c>
      <c r="BS64" s="46" t="s">
        <v>52</v>
      </c>
    </row>
    <row r="65" spans="7:72" x14ac:dyDescent="0.25">
      <c r="G65" s="92" t="s">
        <v>44</v>
      </c>
      <c r="H65" s="94" t="s">
        <v>0</v>
      </c>
      <c r="I65" s="95"/>
      <c r="J65" s="96"/>
      <c r="K65" s="97" t="s">
        <v>45</v>
      </c>
      <c r="L65" s="102" t="s">
        <v>47</v>
      </c>
      <c r="M65" s="99" t="s">
        <v>42</v>
      </c>
      <c r="N65" s="100"/>
      <c r="O65" s="101" t="s">
        <v>3</v>
      </c>
      <c r="P65" s="95"/>
      <c r="Q65" s="96"/>
      <c r="R65" s="97" t="s">
        <v>45</v>
      </c>
      <c r="S65" s="104" t="s">
        <v>47</v>
      </c>
      <c r="T65" s="106" t="s">
        <v>42</v>
      </c>
      <c r="U65" s="100"/>
      <c r="V65" s="101" t="s">
        <v>3</v>
      </c>
      <c r="W65" s="95"/>
      <c r="X65" s="96"/>
      <c r="Y65" s="97" t="s">
        <v>45</v>
      </c>
      <c r="Z65" s="102" t="s">
        <v>47</v>
      </c>
      <c r="AA65" s="99" t="s">
        <v>42</v>
      </c>
      <c r="AB65" s="100"/>
      <c r="AC65" s="101" t="s">
        <v>3</v>
      </c>
      <c r="AD65" s="95"/>
      <c r="AE65" s="96"/>
      <c r="AF65" s="97" t="s">
        <v>45</v>
      </c>
      <c r="AG65" s="104" t="s">
        <v>47</v>
      </c>
      <c r="AH65" s="6"/>
      <c r="AI65" s="6"/>
      <c r="AJ65" s="6"/>
      <c r="AK65" s="92" t="s">
        <v>1</v>
      </c>
      <c r="AL65" s="94" t="s">
        <v>0</v>
      </c>
      <c r="AM65" s="95"/>
      <c r="AN65" s="96"/>
      <c r="AO65" s="97" t="s">
        <v>45</v>
      </c>
      <c r="AP65" s="102" t="s">
        <v>47</v>
      </c>
      <c r="AQ65" s="99" t="s">
        <v>42</v>
      </c>
      <c r="AR65" s="100"/>
      <c r="AS65" s="101" t="s">
        <v>3</v>
      </c>
      <c r="AT65" s="95"/>
      <c r="AU65" s="96"/>
      <c r="AV65" s="97" t="s">
        <v>45</v>
      </c>
      <c r="AW65" s="104" t="s">
        <v>47</v>
      </c>
      <c r="AX65" s="99" t="s">
        <v>42</v>
      </c>
      <c r="AY65" s="100"/>
      <c r="AZ65" s="101" t="s">
        <v>3</v>
      </c>
      <c r="BA65" s="95"/>
      <c r="BB65" s="96"/>
      <c r="BC65" s="97" t="s">
        <v>45</v>
      </c>
      <c r="BD65" s="104" t="s">
        <v>47</v>
      </c>
      <c r="BE65" s="106" t="s">
        <v>42</v>
      </c>
      <c r="BF65" s="100"/>
      <c r="BG65" s="101" t="s">
        <v>3</v>
      </c>
      <c r="BH65" s="95"/>
      <c r="BI65" s="96"/>
      <c r="BJ65" s="97" t="s">
        <v>45</v>
      </c>
      <c r="BK65" s="104" t="s">
        <v>47</v>
      </c>
      <c r="BO65" s="107" t="s">
        <v>60</v>
      </c>
      <c r="BP65" s="109" t="s">
        <v>61</v>
      </c>
      <c r="BQ65" s="104" t="s">
        <v>62</v>
      </c>
      <c r="BS65" s="112" t="s">
        <v>61</v>
      </c>
      <c r="BT65" s="114" t="s">
        <v>62</v>
      </c>
    </row>
    <row r="66" spans="7:72" ht="15.75" thickBot="1" x14ac:dyDescent="0.3">
      <c r="G66" s="93"/>
      <c r="H66" s="22" t="s">
        <v>36</v>
      </c>
      <c r="I66" s="23" t="s">
        <v>37</v>
      </c>
      <c r="J66" s="23" t="s">
        <v>38</v>
      </c>
      <c r="K66" s="98"/>
      <c r="L66" s="103"/>
      <c r="M66" s="24" t="s">
        <v>6</v>
      </c>
      <c r="N66" s="25" t="s">
        <v>7</v>
      </c>
      <c r="O66" s="26" t="s">
        <v>39</v>
      </c>
      <c r="P66" s="23" t="s">
        <v>40</v>
      </c>
      <c r="Q66" s="23" t="s">
        <v>41</v>
      </c>
      <c r="R66" s="98"/>
      <c r="S66" s="105"/>
      <c r="T66" s="24" t="s">
        <v>6</v>
      </c>
      <c r="U66" s="25" t="s">
        <v>7</v>
      </c>
      <c r="V66" s="26" t="s">
        <v>39</v>
      </c>
      <c r="W66" s="23" t="s">
        <v>40</v>
      </c>
      <c r="X66" s="23" t="s">
        <v>41</v>
      </c>
      <c r="Y66" s="98"/>
      <c r="Z66" s="103"/>
      <c r="AA66" s="24" t="s">
        <v>6</v>
      </c>
      <c r="AB66" s="25" t="s">
        <v>7</v>
      </c>
      <c r="AC66" s="26" t="s">
        <v>39</v>
      </c>
      <c r="AD66" s="23" t="s">
        <v>40</v>
      </c>
      <c r="AE66" s="23" t="s">
        <v>41</v>
      </c>
      <c r="AF66" s="98"/>
      <c r="AG66" s="105"/>
      <c r="AH66" s="6"/>
      <c r="AI66" s="6"/>
      <c r="AJ66" s="6"/>
      <c r="AK66" s="93"/>
      <c r="AL66" s="22" t="s">
        <v>36</v>
      </c>
      <c r="AM66" s="23" t="s">
        <v>37</v>
      </c>
      <c r="AN66" s="23" t="s">
        <v>38</v>
      </c>
      <c r="AO66" s="98"/>
      <c r="AP66" s="103"/>
      <c r="AQ66" s="24" t="s">
        <v>6</v>
      </c>
      <c r="AR66" s="25" t="s">
        <v>7</v>
      </c>
      <c r="AS66" s="26" t="s">
        <v>39</v>
      </c>
      <c r="AT66" s="23" t="s">
        <v>40</v>
      </c>
      <c r="AU66" s="23" t="s">
        <v>41</v>
      </c>
      <c r="AV66" s="98"/>
      <c r="AW66" s="105"/>
      <c r="AX66" s="24" t="s">
        <v>6</v>
      </c>
      <c r="AY66" s="25" t="s">
        <v>7</v>
      </c>
      <c r="AZ66" s="26" t="s">
        <v>39</v>
      </c>
      <c r="BA66" s="23" t="s">
        <v>40</v>
      </c>
      <c r="BB66" s="23" t="s">
        <v>41</v>
      </c>
      <c r="BC66" s="98"/>
      <c r="BD66" s="105"/>
      <c r="BE66" s="25" t="s">
        <v>6</v>
      </c>
      <c r="BF66" s="25" t="s">
        <v>7</v>
      </c>
      <c r="BG66" s="26" t="s">
        <v>39</v>
      </c>
      <c r="BH66" s="23" t="s">
        <v>40</v>
      </c>
      <c r="BI66" s="23" t="s">
        <v>41</v>
      </c>
      <c r="BJ66" s="98"/>
      <c r="BK66" s="105"/>
      <c r="BO66" s="108"/>
      <c r="BP66" s="110"/>
      <c r="BQ66" s="111"/>
      <c r="BS66" s="113"/>
      <c r="BT66" s="115"/>
    </row>
    <row r="67" spans="7:72" ht="15.75" thickBot="1" x14ac:dyDescent="0.3">
      <c r="G67" s="51" t="s">
        <v>14</v>
      </c>
      <c r="H67" s="77">
        <v>1</v>
      </c>
      <c r="I67" s="78">
        <v>0</v>
      </c>
      <c r="J67" s="78">
        <v>0.01</v>
      </c>
      <c r="K67" s="78">
        <f>DEGREES(ATAN2(J67,H67))</f>
        <v>89.427061302316517</v>
      </c>
      <c r="L67" s="79">
        <f>SQRT(H67*H67+I67*I67+J67*J67)</f>
        <v>1.0000499987500624</v>
      </c>
      <c r="M67" s="80">
        <v>1</v>
      </c>
      <c r="N67" s="78">
        <v>3</v>
      </c>
      <c r="O67" s="78">
        <f>M67*N67/(J67*(1-M67)+M67*N67)*H67</f>
        <v>1</v>
      </c>
      <c r="P67" s="78">
        <f>M67*N67/(J67*(1-M67)+M67*N67)*I67</f>
        <v>0</v>
      </c>
      <c r="Q67" s="78">
        <f>M67*N67/(J67*(1-M67)+M67*N67)*J67/M67</f>
        <v>0.01</v>
      </c>
      <c r="R67" s="78">
        <f>DEGREES(ATAN2(Q67,O67))</f>
        <v>89.427061302316517</v>
      </c>
      <c r="S67" s="83">
        <f>SQRT(O67*O67+P67*P67+Q67*Q67)</f>
        <v>1.0000499987500624</v>
      </c>
      <c r="T67" s="80">
        <v>0.9</v>
      </c>
      <c r="U67" s="78">
        <v>3</v>
      </c>
      <c r="V67" s="78">
        <f>T67*U67/(J67*(1-T67)+T67*U67)*H67</f>
        <v>0.99962976675305448</v>
      </c>
      <c r="W67" s="78">
        <f>T67*U67/(J67*(1-T67)+T67*U67)*I67</f>
        <v>0</v>
      </c>
      <c r="X67" s="78">
        <f>T67*U67/(J67*(1-T67)+T67*U67)*J67/T67</f>
        <v>1.1106997408367271E-2</v>
      </c>
      <c r="Y67" s="78">
        <f>DEGREES(ATAN2(X67,V67))</f>
        <v>89.363406424036526</v>
      </c>
      <c r="Z67" s="83">
        <f>SQRT(V67*V67+W67*W67+X67*X67)</f>
        <v>0.99969147038983763</v>
      </c>
      <c r="AA67" s="84">
        <v>1.1000000000000001</v>
      </c>
      <c r="AB67" s="78">
        <v>3</v>
      </c>
      <c r="AC67" s="78">
        <f>AA67*AB67/(J67*(1-AA67)+AA67*AB67)*H67</f>
        <v>1.0003031221582297</v>
      </c>
      <c r="AD67" s="78">
        <f>AA67*AB67/(J67*(1-AA67)+AA67*AB67)*I67</f>
        <v>0</v>
      </c>
      <c r="AE67" s="78">
        <f>AA67*AB67/(J67*(1-AA67)+AA67*AB67)*J67/AA67</f>
        <v>9.0936647468929967E-3</v>
      </c>
      <c r="AF67" s="78">
        <f>DEGREES(ATAN2(AE67,AC67))</f>
        <v>89.479143625498054</v>
      </c>
      <c r="AG67" s="83">
        <f>SQRT(AC67*AC67+AD67*AD67+AE67*AE67)</f>
        <v>1.0003444561439978</v>
      </c>
      <c r="AH67" s="6"/>
      <c r="AI67" s="6"/>
      <c r="AJ67" s="6"/>
      <c r="AK67" s="51" t="s">
        <v>14</v>
      </c>
      <c r="AL67" s="77">
        <v>1</v>
      </c>
      <c r="AM67" s="78">
        <v>0</v>
      </c>
      <c r="AN67" s="78">
        <v>0.31</v>
      </c>
      <c r="AO67" s="78">
        <f>DEGREES(ATAN2(AN67,AL67))</f>
        <v>72.776563808868545</v>
      </c>
      <c r="AP67" s="79">
        <f>SQRT(AL67*AL67+AM67*AM67+AN67*AN67)</f>
        <v>1.0469479452198185</v>
      </c>
      <c r="AQ67" s="80">
        <v>1</v>
      </c>
      <c r="AR67" s="78">
        <v>3</v>
      </c>
      <c r="AS67" s="78">
        <f>AQ67*AR67/(AN67*(1-AQ67)+AQ67*AR67)*AL67</f>
        <v>1</v>
      </c>
      <c r="AT67" s="78">
        <f>AQ67*AR67/(AN67*(1-AQ67)+AQ67*AR67)*AM67</f>
        <v>0</v>
      </c>
      <c r="AU67" s="78">
        <f>AQ67*AR67/(AN67*(1-AQ67)+AQ67*AR67)*AN67/AQ67</f>
        <v>0.31</v>
      </c>
      <c r="AV67" s="78">
        <f>DEGREES(ATAN2(AU67,AS67))</f>
        <v>72.776563808868545</v>
      </c>
      <c r="AW67" s="83">
        <f>SQRT(AS67*AS67+AT67*AT67+AU67*AU67)</f>
        <v>1.0469479452198185</v>
      </c>
      <c r="AX67" s="80">
        <v>0.9</v>
      </c>
      <c r="AY67" s="78">
        <v>3</v>
      </c>
      <c r="AZ67" s="78">
        <f>AX67*AY67/(AN67*(1-AX67)+AX67*AY67)*AL67</f>
        <v>0.98864884657634566</v>
      </c>
      <c r="BA67" s="78">
        <f>AX67*AY67/(AN67*(1-AX67)+AX67*AY67)*AM67</f>
        <v>0</v>
      </c>
      <c r="BB67" s="78">
        <f>AX67*AY67/(AN67*(1-AX67)+AX67*AY67)*AN67/AX67</f>
        <v>0.34053460270963015</v>
      </c>
      <c r="BC67" s="78">
        <f>DEGREES(ATAN2(BB67,AZ67))</f>
        <v>70.994015803963222</v>
      </c>
      <c r="BD67" s="83">
        <f>SQRT(AZ67*AZ67+BA67*BA67+BB67*BB67)</f>
        <v>1.04565307701902</v>
      </c>
      <c r="BE67" s="84">
        <v>1.1000000000000001</v>
      </c>
      <c r="BF67" s="78">
        <v>3</v>
      </c>
      <c r="BG67" s="78">
        <f>BE67*BF67/(AN67*(1-BE67)+BE67*BF67)*AL67</f>
        <v>1.0094830223309881</v>
      </c>
      <c r="BH67" s="78">
        <f>BE67*BF67/(AN67*(1-BE67)+BE67*BF67)*AM67</f>
        <v>0</v>
      </c>
      <c r="BI67" s="78">
        <f>BE67*BF67/(AN67*(1-BE67)+BE67*BF67)*AN67/BE67</f>
        <v>0.28449066992964206</v>
      </c>
      <c r="BJ67" s="77">
        <f>DEGREES(ATAN2(BI67,BG67))</f>
        <v>74.261198562550547</v>
      </c>
      <c r="BK67" s="83">
        <f>SQRT(BG67*BG67+BH67*BH67+BI67*BI67)</f>
        <v>1.0488045164145332</v>
      </c>
      <c r="BO67" s="50">
        <f t="shared" ref="BO67:BO88" si="87">(AW67-S67)/0.1</f>
        <v>0.46897946469756091</v>
      </c>
      <c r="BP67" s="51">
        <f t="shared" ref="BP67:BP86" si="88">(BD67-Z67)/0.1</f>
        <v>0.45961606629182361</v>
      </c>
      <c r="BQ67" s="52">
        <f t="shared" ref="BQ67:BQ88" si="89">(BK67-AG67)/0.1</f>
        <v>0.48460060270535399</v>
      </c>
      <c r="BR67" s="86"/>
      <c r="BS67" s="50">
        <f>BP67-BO67</f>
        <v>-9.3633984057372999E-3</v>
      </c>
      <c r="BT67" s="87">
        <f>BQ67-BO67</f>
        <v>1.5621138007793078E-2</v>
      </c>
    </row>
    <row r="68" spans="7:72" x14ac:dyDescent="0.25">
      <c r="G68" s="13" t="s">
        <v>15</v>
      </c>
      <c r="H68" s="48">
        <v>1</v>
      </c>
      <c r="I68" s="7">
        <v>0</v>
      </c>
      <c r="J68" s="7">
        <v>1</v>
      </c>
      <c r="K68" s="28">
        <f t="shared" ref="K68:K88" si="90">DEGREES(ATAN2(J68,H68))</f>
        <v>45</v>
      </c>
      <c r="L68" s="29">
        <f>SQRT(H68*H68+I68*I68+J68*J68)</f>
        <v>1.4142135623730951</v>
      </c>
      <c r="M68" s="32">
        <v>1</v>
      </c>
      <c r="N68" s="33">
        <v>3</v>
      </c>
      <c r="O68" s="74">
        <f t="shared" ref="O68:O88" si="91">M68*N68/(J68*(1-M68)+M68*N68)*H68</f>
        <v>1</v>
      </c>
      <c r="P68" s="74">
        <f t="shared" ref="P68:P88" si="92">M68*N68/(J68*(1-M68)+M68*N68)*I68</f>
        <v>0</v>
      </c>
      <c r="Q68" s="74">
        <f t="shared" ref="Q68:Q88" si="93">M68*N68/(J68*(1-M68)+M68*N68)*J68/M68</f>
        <v>1</v>
      </c>
      <c r="R68" s="28">
        <f t="shared" ref="R68:R88" si="94">DEGREES(ATAN2(Q68,O68))</f>
        <v>45</v>
      </c>
      <c r="S68" s="30">
        <f>SQRT(O68*O68+P68*P68+Q68*Q68)</f>
        <v>1.4142135623730951</v>
      </c>
      <c r="T68" s="32">
        <v>0.9</v>
      </c>
      <c r="U68" s="33">
        <v>3</v>
      </c>
      <c r="V68" s="74">
        <f t="shared" ref="V68:V88" si="95">T68*U68/(J68*(1-T68)+T68*U68)*H68</f>
        <v>0.9642857142857143</v>
      </c>
      <c r="W68" s="74">
        <f t="shared" ref="W68:W88" si="96">T68*U68/(J68*(1-T68)+T68*U68)*I68</f>
        <v>0</v>
      </c>
      <c r="X68" s="74">
        <f t="shared" ref="X68:X88" si="97">T68*U68/(J68*(1-T68)+T68*U68)*J68/T68</f>
        <v>1.0714285714285714</v>
      </c>
      <c r="Y68" s="28">
        <f t="shared" ref="Y68:Y86" si="98">DEGREES(ATAN2(X68,V68))</f>
        <v>41.987212495816657</v>
      </c>
      <c r="Z68" s="30">
        <f>SQRT(V68*V68+W68*W68+X68*X68)</f>
        <v>1.4414597193293262</v>
      </c>
      <c r="AA68" s="34">
        <v>1.1000000000000001</v>
      </c>
      <c r="AB68" s="33">
        <v>3</v>
      </c>
      <c r="AC68" s="74">
        <f t="shared" ref="AC68:AC88" si="99">AA68*AB68/(J68*(1-AA68)+AA68*AB68)*H68</f>
        <v>1.03125</v>
      </c>
      <c r="AD68" s="74">
        <f t="shared" ref="AD68:AD88" si="100">AA68*AB68/(J68*(1-AA68)+AA68*AB68)*I68</f>
        <v>0</v>
      </c>
      <c r="AE68" s="74">
        <f t="shared" ref="AE68:AE88" si="101">AA68*AB68/(J68*(1-AA68)+AA68*AB68)*J68/AA68</f>
        <v>0.93749999999999989</v>
      </c>
      <c r="AF68" s="28">
        <f t="shared" ref="AF68:AF88" si="102">DEGREES(ATAN2(AE68,AC68))</f>
        <v>47.726310993906267</v>
      </c>
      <c r="AG68" s="30">
        <f>SQRT(AC68*AC68+AD68*AD68+AE68*AE68)</f>
        <v>1.3936939450611099</v>
      </c>
      <c r="AH68" s="6"/>
      <c r="AI68" s="6"/>
      <c r="AJ68" s="6"/>
      <c r="AK68" s="13" t="s">
        <v>15</v>
      </c>
      <c r="AL68" s="48">
        <v>1</v>
      </c>
      <c r="AM68" s="7">
        <v>0</v>
      </c>
      <c r="AN68" s="7">
        <v>1.3</v>
      </c>
      <c r="AO68" s="29">
        <f t="shared" ref="AO68:AO88" si="103">DEGREES(ATAN2(AN68,AL68))</f>
        <v>37.568592028827496</v>
      </c>
      <c r="AP68" s="29">
        <f>SQRT(AL68*AL68+AM68*AM68+AN68*AN68)</f>
        <v>1.6401219466856727</v>
      </c>
      <c r="AQ68" s="32">
        <v>1</v>
      </c>
      <c r="AR68" s="33">
        <v>3</v>
      </c>
      <c r="AS68" s="74">
        <f t="shared" ref="AS68:AS88" si="104">AQ68*AR68/(AN68*(1-AQ68)+AQ68*AR68)*AL68</f>
        <v>1</v>
      </c>
      <c r="AT68" s="74">
        <f t="shared" ref="AT68:AT88" si="105">AQ68*AR68/(AN68*(1-AQ68)+AQ68*AR68)*AM68</f>
        <v>0</v>
      </c>
      <c r="AU68" s="74">
        <f t="shared" ref="AU68:AU88" si="106">AQ68*AR68/(AN68*(1-AQ68)+AQ68*AR68)*AN68/AQ68</f>
        <v>1.3</v>
      </c>
      <c r="AV68" s="28">
        <f t="shared" ref="AV68:AV88" si="107">DEGREES(ATAN2(AU68,AS68))</f>
        <v>37.568592028827496</v>
      </c>
      <c r="AW68" s="30">
        <f>SQRT(AS68*AS68+AT68*AT68+AU68*AU68)</f>
        <v>1.6401219466856727</v>
      </c>
      <c r="AX68" s="32">
        <v>0.9</v>
      </c>
      <c r="AY68" s="33">
        <v>3</v>
      </c>
      <c r="AZ68" s="74">
        <f t="shared" ref="AZ68:AZ88" si="108">AX68*AY68/(AN68*(1-AX68)+AX68*AY68)*AL68</f>
        <v>0.95406360424028269</v>
      </c>
      <c r="BA68" s="74">
        <f t="shared" ref="BA68:BA88" si="109">AX68*AY68/(AN68*(1-AX68)+AX68*AY68)*AM68</f>
        <v>0</v>
      </c>
      <c r="BB68" s="74">
        <f t="shared" ref="BB68:BB88" si="110">AX68*AY68/(AN68*(1-AX68)+AX68*AY68)*AN68/AX68</f>
        <v>1.3780918727915197</v>
      </c>
      <c r="BC68" s="28">
        <f t="shared" ref="BC68:BC86" si="111">DEGREES(ATAN2(BB68,AZ68))</f>
        <v>34.695153531233963</v>
      </c>
      <c r="BD68" s="30">
        <f>SQRT(AZ68*AZ68+BA68*BA68+BB68*BB68)</f>
        <v>1.6761189011493178</v>
      </c>
      <c r="BE68" s="34">
        <v>1.1000000000000001</v>
      </c>
      <c r="BF68" s="33">
        <v>3</v>
      </c>
      <c r="BG68" s="74">
        <f t="shared" ref="BG68:BG88" si="112">BE68*BF68/(AN68*(1-BE68)+BE68*BF68)*AL68</f>
        <v>1.0410094637223977</v>
      </c>
      <c r="BH68" s="74">
        <f t="shared" ref="BH68:BH88" si="113">BE68*BF68/(AN68*(1-BE68)+BE68*BF68)*AM68</f>
        <v>0</v>
      </c>
      <c r="BI68" s="74">
        <f t="shared" ref="BI68:BI88" si="114">BE68*BF68/(AN68*(1-BE68)+BE68*BF68)*AN68/BE68</f>
        <v>1.2302839116719244</v>
      </c>
      <c r="BJ68" s="28">
        <f t="shared" ref="BJ68:BJ88" si="115">DEGREES(ATAN2(BI68,BG68))</f>
        <v>40.236358309273825</v>
      </c>
      <c r="BK68" s="30">
        <f>SQRT(BG68*BG68+BH68*BH68+BI68*BI68)</f>
        <v>1.6116138516649594</v>
      </c>
      <c r="BO68" s="49">
        <f t="shared" si="87"/>
        <v>2.2590838431257754</v>
      </c>
      <c r="BP68" s="39">
        <f t="shared" si="88"/>
        <v>2.3465918181999168</v>
      </c>
      <c r="BQ68" s="38">
        <f t="shared" si="89"/>
        <v>2.1791990660384952</v>
      </c>
      <c r="BS68" s="57">
        <f t="shared" ref="BS68:BS88" si="116">BP68-BO68</f>
        <v>8.7507975074141431E-2</v>
      </c>
      <c r="BT68" s="56">
        <f t="shared" ref="BT68:BT88" si="117">BQ68-BO68</f>
        <v>-7.9884777087280145E-2</v>
      </c>
    </row>
    <row r="69" spans="7:72" x14ac:dyDescent="0.25">
      <c r="G69" s="14" t="s">
        <v>16</v>
      </c>
      <c r="H69" s="10">
        <v>1</v>
      </c>
      <c r="I69" s="2">
        <v>0</v>
      </c>
      <c r="J69" s="2">
        <f>J68+1</f>
        <v>2</v>
      </c>
      <c r="K69" s="5">
        <f t="shared" si="90"/>
        <v>26.56505117707799</v>
      </c>
      <c r="L69" s="31">
        <f t="shared" ref="L69:L88" si="118">SQRT(H69*H69+I69*I69+J69*J69)</f>
        <v>2.2360679774997898</v>
      </c>
      <c r="M69" s="12">
        <v>1</v>
      </c>
      <c r="N69" s="8">
        <v>3</v>
      </c>
      <c r="O69" s="73">
        <f t="shared" si="91"/>
        <v>1</v>
      </c>
      <c r="P69" s="73">
        <f t="shared" si="92"/>
        <v>0</v>
      </c>
      <c r="Q69" s="73">
        <f t="shared" si="93"/>
        <v>2</v>
      </c>
      <c r="R69" s="5">
        <f t="shared" si="94"/>
        <v>26.56505117707799</v>
      </c>
      <c r="S69" s="11">
        <f t="shared" ref="S69:S88" si="119">SQRT(O69*O69+P69*P69+Q69*Q69)</f>
        <v>2.2360679774997898</v>
      </c>
      <c r="T69" s="12">
        <v>0.9</v>
      </c>
      <c r="U69" s="8">
        <v>3</v>
      </c>
      <c r="V69" s="73">
        <f t="shared" si="95"/>
        <v>0.93103448275862066</v>
      </c>
      <c r="W69" s="73">
        <f t="shared" si="96"/>
        <v>0</v>
      </c>
      <c r="X69" s="73">
        <f t="shared" si="97"/>
        <v>2.068965517241379</v>
      </c>
      <c r="Y69" s="5">
        <f t="shared" si="98"/>
        <v>24.227745317954174</v>
      </c>
      <c r="Z69" s="11">
        <f t="shared" ref="Z69:Z88" si="120">SQRT(V69*V69+W69*W69+X69*X69)</f>
        <v>2.2687978137373763</v>
      </c>
      <c r="AA69" s="9">
        <v>1.1000000000000001</v>
      </c>
      <c r="AB69" s="8">
        <v>3</v>
      </c>
      <c r="AC69" s="73">
        <f t="shared" si="99"/>
        <v>1.0645161290322582</v>
      </c>
      <c r="AD69" s="73">
        <f t="shared" si="100"/>
        <v>0</v>
      </c>
      <c r="AE69" s="73">
        <f t="shared" si="101"/>
        <v>1.935483870967742</v>
      </c>
      <c r="AF69" s="5">
        <f t="shared" si="102"/>
        <v>28.810793742973065</v>
      </c>
      <c r="AG69" s="11">
        <f t="shared" ref="AG69:AG88" si="121">SQRT(AC69*AC69+AD69*AD69+AE69*AE69)</f>
        <v>2.2089120407445151</v>
      </c>
      <c r="AH69" s="6"/>
      <c r="AI69" s="6"/>
      <c r="AJ69" s="6"/>
      <c r="AK69" s="14" t="s">
        <v>16</v>
      </c>
      <c r="AL69" s="10">
        <v>1</v>
      </c>
      <c r="AM69" s="2">
        <v>0</v>
      </c>
      <c r="AN69" s="2">
        <f>AN68+1</f>
        <v>2.2999999999999998</v>
      </c>
      <c r="AO69" s="31">
        <f t="shared" si="103"/>
        <v>23.498565675952097</v>
      </c>
      <c r="AP69" s="31">
        <f t="shared" ref="AP69:AP88" si="122">SQRT(AL69*AL69+AM69*AM69+AN69*AN69)</f>
        <v>2.5079872407968904</v>
      </c>
      <c r="AQ69" s="12">
        <v>1</v>
      </c>
      <c r="AR69" s="8">
        <v>3</v>
      </c>
      <c r="AS69" s="73">
        <f t="shared" si="104"/>
        <v>1</v>
      </c>
      <c r="AT69" s="73">
        <f t="shared" si="105"/>
        <v>0</v>
      </c>
      <c r="AU69" s="73">
        <f t="shared" si="106"/>
        <v>2.2999999999999998</v>
      </c>
      <c r="AV69" s="5">
        <f t="shared" si="107"/>
        <v>23.498565675952097</v>
      </c>
      <c r="AW69" s="11">
        <f t="shared" ref="AW69:AW88" si="123">SQRT(AS69*AS69+AT69*AT69+AU69*AU69)</f>
        <v>2.5079872407968904</v>
      </c>
      <c r="AX69" s="12">
        <v>0.9</v>
      </c>
      <c r="AY69" s="8">
        <v>3</v>
      </c>
      <c r="AZ69" s="73">
        <f t="shared" si="108"/>
        <v>0.92150170648464169</v>
      </c>
      <c r="BA69" s="73">
        <f t="shared" si="109"/>
        <v>0</v>
      </c>
      <c r="BB69" s="73">
        <f t="shared" si="110"/>
        <v>2.3549488054607504</v>
      </c>
      <c r="BC69" s="5">
        <f t="shared" si="111"/>
        <v>21.37062226934319</v>
      </c>
      <c r="BD69" s="11">
        <f t="shared" ref="BD69:BD88" si="124">SQRT(AZ69*AZ69+BA69*BA69+BB69*BB69)</f>
        <v>2.5288236932208465</v>
      </c>
      <c r="BE69" s="9">
        <v>1.1000000000000001</v>
      </c>
      <c r="BF69" s="8">
        <v>3</v>
      </c>
      <c r="BG69" s="73">
        <f t="shared" si="112"/>
        <v>1.0749185667752443</v>
      </c>
      <c r="BH69" s="73">
        <f t="shared" si="113"/>
        <v>0</v>
      </c>
      <c r="BI69" s="73">
        <f t="shared" si="114"/>
        <v>2.2475570032573287</v>
      </c>
      <c r="BJ69" s="5">
        <f t="shared" si="115"/>
        <v>25.559965171823812</v>
      </c>
      <c r="BK69" s="11">
        <f t="shared" ref="BK69:BK88" si="125">SQRT(BG69*BG69+BH69*BH69+BI69*BI69)</f>
        <v>2.4913776125046176</v>
      </c>
      <c r="BO69" s="40">
        <f t="shared" si="87"/>
        <v>2.7191926329710059</v>
      </c>
      <c r="BP69" s="44">
        <f t="shared" si="88"/>
        <v>2.6002587948347022</v>
      </c>
      <c r="BQ69" s="42">
        <f t="shared" si="89"/>
        <v>2.8246557176010256</v>
      </c>
      <c r="BS69" s="57">
        <f t="shared" si="116"/>
        <v>-0.11893383813630365</v>
      </c>
      <c r="BT69" s="58">
        <f t="shared" si="117"/>
        <v>0.10546308463001974</v>
      </c>
    </row>
    <row r="70" spans="7:72" x14ac:dyDescent="0.25">
      <c r="G70" s="14" t="s">
        <v>17</v>
      </c>
      <c r="H70" s="10">
        <v>1</v>
      </c>
      <c r="I70" s="2">
        <v>0</v>
      </c>
      <c r="J70" s="2">
        <f t="shared" ref="J70:J88" si="126">J69+1</f>
        <v>3</v>
      </c>
      <c r="K70" s="5">
        <f t="shared" si="90"/>
        <v>18.43494882292201</v>
      </c>
      <c r="L70" s="31">
        <f t="shared" si="118"/>
        <v>3.1622776601683795</v>
      </c>
      <c r="M70" s="12">
        <v>1</v>
      </c>
      <c r="N70" s="8">
        <v>3</v>
      </c>
      <c r="O70" s="73">
        <f t="shared" si="91"/>
        <v>1</v>
      </c>
      <c r="P70" s="73">
        <f t="shared" si="92"/>
        <v>0</v>
      </c>
      <c r="Q70" s="73">
        <f t="shared" si="93"/>
        <v>3</v>
      </c>
      <c r="R70" s="5">
        <f t="shared" si="94"/>
        <v>18.43494882292201</v>
      </c>
      <c r="S70" s="11">
        <f t="shared" si="119"/>
        <v>3.1622776601683795</v>
      </c>
      <c r="T70" s="12">
        <v>0.9</v>
      </c>
      <c r="U70" s="8">
        <v>3</v>
      </c>
      <c r="V70" s="73">
        <f t="shared" si="95"/>
        <v>0.9</v>
      </c>
      <c r="W70" s="73">
        <f t="shared" si="96"/>
        <v>0</v>
      </c>
      <c r="X70" s="73">
        <f t="shared" si="97"/>
        <v>3</v>
      </c>
      <c r="Y70" s="5">
        <f t="shared" si="98"/>
        <v>16.699244233993621</v>
      </c>
      <c r="Z70" s="11">
        <f t="shared" si="120"/>
        <v>3.1320919526731652</v>
      </c>
      <c r="AA70" s="9">
        <v>1.1000000000000001</v>
      </c>
      <c r="AB70" s="8">
        <v>3</v>
      </c>
      <c r="AC70" s="73">
        <f t="shared" si="99"/>
        <v>1.1000000000000001</v>
      </c>
      <c r="AD70" s="73">
        <f t="shared" si="100"/>
        <v>0</v>
      </c>
      <c r="AE70" s="73">
        <f t="shared" si="101"/>
        <v>3</v>
      </c>
      <c r="AF70" s="5">
        <f t="shared" si="102"/>
        <v>20.136303428248137</v>
      </c>
      <c r="AG70" s="11">
        <f t="shared" si="121"/>
        <v>3.1953090617340916</v>
      </c>
      <c r="AH70" s="6"/>
      <c r="AI70" s="6"/>
      <c r="AJ70" s="6"/>
      <c r="AK70" s="14" t="s">
        <v>17</v>
      </c>
      <c r="AL70" s="10">
        <v>1</v>
      </c>
      <c r="AM70" s="2">
        <v>0</v>
      </c>
      <c r="AN70" s="2">
        <f t="shared" ref="AN70:AN88" si="127">AN69+1</f>
        <v>3.3</v>
      </c>
      <c r="AO70" s="31">
        <f t="shared" si="103"/>
        <v>16.858398767738279</v>
      </c>
      <c r="AP70" s="31">
        <f t="shared" si="122"/>
        <v>3.4481879299133333</v>
      </c>
      <c r="AQ70" s="12">
        <v>1</v>
      </c>
      <c r="AR70" s="8">
        <v>3</v>
      </c>
      <c r="AS70" s="73">
        <f t="shared" si="104"/>
        <v>1</v>
      </c>
      <c r="AT70" s="73">
        <f t="shared" si="105"/>
        <v>0</v>
      </c>
      <c r="AU70" s="73">
        <f t="shared" si="106"/>
        <v>3.3</v>
      </c>
      <c r="AV70" s="5">
        <f t="shared" si="107"/>
        <v>16.858398767738279</v>
      </c>
      <c r="AW70" s="11">
        <f t="shared" si="123"/>
        <v>3.4481879299133333</v>
      </c>
      <c r="AX70" s="12">
        <v>0.9</v>
      </c>
      <c r="AY70" s="8">
        <v>3</v>
      </c>
      <c r="AZ70" s="73">
        <f t="shared" si="108"/>
        <v>0.8910891089108911</v>
      </c>
      <c r="BA70" s="73">
        <f t="shared" si="109"/>
        <v>0</v>
      </c>
      <c r="BB70" s="73">
        <f t="shared" si="110"/>
        <v>3.2673267326732671</v>
      </c>
      <c r="BC70" s="5">
        <f t="shared" si="111"/>
        <v>15.255118703057777</v>
      </c>
      <c r="BD70" s="11">
        <f t="shared" si="124"/>
        <v>3.3866596785122907</v>
      </c>
      <c r="BE70" s="9">
        <v>1.1000000000000001</v>
      </c>
      <c r="BF70" s="8">
        <v>3</v>
      </c>
      <c r="BG70" s="73">
        <f t="shared" si="112"/>
        <v>1.1111111111111114</v>
      </c>
      <c r="BH70" s="73">
        <f t="shared" si="113"/>
        <v>0</v>
      </c>
      <c r="BI70" s="73">
        <f t="shared" si="114"/>
        <v>3.3333333333333339</v>
      </c>
      <c r="BJ70" s="5">
        <f t="shared" si="115"/>
        <v>18.434948822922014</v>
      </c>
      <c r="BK70" s="11">
        <f t="shared" si="125"/>
        <v>3.513641844631533</v>
      </c>
      <c r="BO70" s="40">
        <f t="shared" si="87"/>
        <v>2.8591026974495382</v>
      </c>
      <c r="BP70" s="44">
        <f t="shared" si="88"/>
        <v>2.5456772583912546</v>
      </c>
      <c r="BQ70" s="42">
        <f t="shared" si="89"/>
        <v>3.1833278289744138</v>
      </c>
      <c r="BS70" s="57">
        <f t="shared" si="116"/>
        <v>-0.31342543905828357</v>
      </c>
      <c r="BT70" s="58">
        <f t="shared" si="117"/>
        <v>0.32422513152487564</v>
      </c>
    </row>
    <row r="71" spans="7:72" x14ac:dyDescent="0.25">
      <c r="G71" s="14" t="s">
        <v>18</v>
      </c>
      <c r="H71" s="10">
        <v>1</v>
      </c>
      <c r="I71" s="2">
        <v>0</v>
      </c>
      <c r="J71" s="2">
        <f t="shared" si="126"/>
        <v>4</v>
      </c>
      <c r="K71" s="5">
        <f t="shared" si="90"/>
        <v>14.036243467926479</v>
      </c>
      <c r="L71" s="31">
        <f t="shared" si="118"/>
        <v>4.1231056256176606</v>
      </c>
      <c r="M71" s="12">
        <v>1</v>
      </c>
      <c r="N71" s="8">
        <v>3</v>
      </c>
      <c r="O71" s="73">
        <f t="shared" si="91"/>
        <v>1</v>
      </c>
      <c r="P71" s="73">
        <f t="shared" si="92"/>
        <v>0</v>
      </c>
      <c r="Q71" s="73">
        <f t="shared" si="93"/>
        <v>4</v>
      </c>
      <c r="R71" s="5">
        <f t="shared" si="94"/>
        <v>14.036243467926479</v>
      </c>
      <c r="S71" s="11">
        <f t="shared" si="119"/>
        <v>4.1231056256176606</v>
      </c>
      <c r="T71" s="12">
        <v>0.9</v>
      </c>
      <c r="U71" s="8">
        <v>3</v>
      </c>
      <c r="V71" s="73">
        <f t="shared" si="95"/>
        <v>0.87096774193548387</v>
      </c>
      <c r="W71" s="73">
        <f t="shared" si="96"/>
        <v>0</v>
      </c>
      <c r="X71" s="73">
        <f t="shared" si="97"/>
        <v>3.870967741935484</v>
      </c>
      <c r="Y71" s="5">
        <f t="shared" si="98"/>
        <v>12.680383491819819</v>
      </c>
      <c r="Z71" s="11">
        <f t="shared" si="120"/>
        <v>3.967741935483871</v>
      </c>
      <c r="AA71" s="9">
        <v>1.1000000000000001</v>
      </c>
      <c r="AB71" s="8">
        <v>3</v>
      </c>
      <c r="AC71" s="73">
        <f t="shared" si="99"/>
        <v>1.1379310344827587</v>
      </c>
      <c r="AD71" s="73">
        <f t="shared" si="100"/>
        <v>0</v>
      </c>
      <c r="AE71" s="73">
        <f t="shared" si="101"/>
        <v>4.1379310344827589</v>
      </c>
      <c r="AF71" s="5">
        <f t="shared" si="102"/>
        <v>15.37625124882619</v>
      </c>
      <c r="AG71" s="11">
        <f t="shared" si="121"/>
        <v>4.291545209522388</v>
      </c>
      <c r="AH71" s="6"/>
      <c r="AI71" s="6"/>
      <c r="AJ71" s="6"/>
      <c r="AK71" s="14" t="s">
        <v>18</v>
      </c>
      <c r="AL71" s="10">
        <v>1</v>
      </c>
      <c r="AM71" s="2">
        <v>0</v>
      </c>
      <c r="AN71" s="2">
        <f t="shared" si="127"/>
        <v>4.3</v>
      </c>
      <c r="AO71" s="31">
        <f t="shared" si="103"/>
        <v>13.091893064346847</v>
      </c>
      <c r="AP71" s="31">
        <f t="shared" si="122"/>
        <v>4.4147480109288226</v>
      </c>
      <c r="AQ71" s="12">
        <v>1</v>
      </c>
      <c r="AR71" s="8">
        <v>3</v>
      </c>
      <c r="AS71" s="73">
        <f t="shared" si="104"/>
        <v>1</v>
      </c>
      <c r="AT71" s="73">
        <f t="shared" si="105"/>
        <v>0</v>
      </c>
      <c r="AU71" s="73">
        <f t="shared" si="106"/>
        <v>4.3</v>
      </c>
      <c r="AV71" s="5">
        <f t="shared" si="107"/>
        <v>13.091893064346847</v>
      </c>
      <c r="AW71" s="11">
        <f t="shared" si="123"/>
        <v>4.4147480109288226</v>
      </c>
      <c r="AX71" s="12">
        <v>0.9</v>
      </c>
      <c r="AY71" s="8">
        <v>3</v>
      </c>
      <c r="AZ71" s="73">
        <f t="shared" si="108"/>
        <v>0.86261980830670937</v>
      </c>
      <c r="BA71" s="73">
        <f t="shared" si="109"/>
        <v>0</v>
      </c>
      <c r="BB71" s="73">
        <f t="shared" si="110"/>
        <v>4.1214057507987221</v>
      </c>
      <c r="BC71" s="5">
        <f t="shared" si="111"/>
        <v>11.821488340607255</v>
      </c>
      <c r="BD71" s="11">
        <f t="shared" si="124"/>
        <v>4.2107123264834758</v>
      </c>
      <c r="BE71" s="9">
        <v>1.1000000000000001</v>
      </c>
      <c r="BF71" s="8">
        <v>3</v>
      </c>
      <c r="BG71" s="73">
        <f t="shared" si="112"/>
        <v>1.1498257839721255</v>
      </c>
      <c r="BH71" s="73">
        <f t="shared" si="113"/>
        <v>0</v>
      </c>
      <c r="BI71" s="73">
        <f t="shared" si="114"/>
        <v>4.494773519163763</v>
      </c>
      <c r="BJ71" s="5">
        <f t="shared" si="115"/>
        <v>14.349332042947134</v>
      </c>
      <c r="BK71" s="11">
        <f t="shared" si="125"/>
        <v>4.6395138023356406</v>
      </c>
      <c r="BO71" s="40">
        <f t="shared" si="87"/>
        <v>2.9164238531116204</v>
      </c>
      <c r="BP71" s="44">
        <f t="shared" si="88"/>
        <v>2.4297039099960482</v>
      </c>
      <c r="BQ71" s="42">
        <f t="shared" si="89"/>
        <v>3.4796859281325254</v>
      </c>
      <c r="BS71" s="57">
        <f t="shared" si="116"/>
        <v>-0.48671994311557221</v>
      </c>
      <c r="BT71" s="58">
        <f t="shared" si="117"/>
        <v>0.56326207502090497</v>
      </c>
    </row>
    <row r="72" spans="7:72" x14ac:dyDescent="0.25">
      <c r="G72" s="14" t="s">
        <v>19</v>
      </c>
      <c r="H72" s="10">
        <v>1</v>
      </c>
      <c r="I72" s="2">
        <v>0</v>
      </c>
      <c r="J72" s="2">
        <f t="shared" si="126"/>
        <v>5</v>
      </c>
      <c r="K72" s="5">
        <f t="shared" si="90"/>
        <v>11.309932474020215</v>
      </c>
      <c r="L72" s="31">
        <f t="shared" si="118"/>
        <v>5.0990195135927845</v>
      </c>
      <c r="M72" s="12">
        <v>1</v>
      </c>
      <c r="N72" s="8">
        <v>3</v>
      </c>
      <c r="O72" s="73">
        <f t="shared" si="91"/>
        <v>1</v>
      </c>
      <c r="P72" s="73">
        <f t="shared" si="92"/>
        <v>0</v>
      </c>
      <c r="Q72" s="73">
        <f t="shared" si="93"/>
        <v>5</v>
      </c>
      <c r="R72" s="5">
        <f t="shared" si="94"/>
        <v>11.309932474020215</v>
      </c>
      <c r="S72" s="11">
        <f t="shared" si="119"/>
        <v>5.0990195135927845</v>
      </c>
      <c r="T72" s="12">
        <v>0.9</v>
      </c>
      <c r="U72" s="8">
        <v>3</v>
      </c>
      <c r="V72" s="73">
        <f t="shared" si="95"/>
        <v>0.84375</v>
      </c>
      <c r="W72" s="73">
        <f t="shared" si="96"/>
        <v>0</v>
      </c>
      <c r="X72" s="73">
        <f t="shared" si="97"/>
        <v>4.6875</v>
      </c>
      <c r="Y72" s="5">
        <f t="shared" si="98"/>
        <v>10.203973721731684</v>
      </c>
      <c r="Z72" s="11">
        <f t="shared" si="120"/>
        <v>4.7628321734552017</v>
      </c>
      <c r="AA72" s="9">
        <v>1.1000000000000001</v>
      </c>
      <c r="AB72" s="8">
        <v>3</v>
      </c>
      <c r="AC72" s="73">
        <f t="shared" si="99"/>
        <v>1.1785714285714288</v>
      </c>
      <c r="AD72" s="73">
        <f t="shared" si="100"/>
        <v>0</v>
      </c>
      <c r="AE72" s="73">
        <f t="shared" si="101"/>
        <v>5.3571428571428577</v>
      </c>
      <c r="AF72" s="5">
        <f t="shared" si="102"/>
        <v>12.407418527400745</v>
      </c>
      <c r="AG72" s="11">
        <f t="shared" si="121"/>
        <v>5.4852538869300878</v>
      </c>
      <c r="AH72" s="6"/>
      <c r="AI72" s="6"/>
      <c r="AJ72" s="6"/>
      <c r="AK72" s="14" t="s">
        <v>19</v>
      </c>
      <c r="AL72" s="10">
        <v>1</v>
      </c>
      <c r="AM72" s="2">
        <v>0</v>
      </c>
      <c r="AN72" s="2">
        <f t="shared" si="127"/>
        <v>5.3</v>
      </c>
      <c r="AO72" s="31">
        <f t="shared" si="103"/>
        <v>10.684912400002718</v>
      </c>
      <c r="AP72" s="31">
        <f t="shared" si="122"/>
        <v>5.3935146240647205</v>
      </c>
      <c r="AQ72" s="12">
        <v>1</v>
      </c>
      <c r="AR72" s="8">
        <v>3</v>
      </c>
      <c r="AS72" s="73">
        <f t="shared" si="104"/>
        <v>1</v>
      </c>
      <c r="AT72" s="73">
        <f t="shared" si="105"/>
        <v>0</v>
      </c>
      <c r="AU72" s="73">
        <f t="shared" si="106"/>
        <v>5.3</v>
      </c>
      <c r="AV72" s="5">
        <f t="shared" si="107"/>
        <v>10.684912400002718</v>
      </c>
      <c r="AW72" s="11">
        <f t="shared" si="123"/>
        <v>5.3935146240647205</v>
      </c>
      <c r="AX72" s="12">
        <v>0.9</v>
      </c>
      <c r="AY72" s="8">
        <v>3</v>
      </c>
      <c r="AZ72" s="73">
        <f t="shared" si="108"/>
        <v>0.83591331269349856</v>
      </c>
      <c r="BA72" s="73">
        <f t="shared" si="109"/>
        <v>0</v>
      </c>
      <c r="BB72" s="73">
        <f t="shared" si="110"/>
        <v>4.9226006191950473</v>
      </c>
      <c r="BC72" s="5">
        <f t="shared" si="111"/>
        <v>9.6375381129309456</v>
      </c>
      <c r="BD72" s="11">
        <f t="shared" si="124"/>
        <v>4.9930699897395474</v>
      </c>
      <c r="BE72" s="9">
        <v>1.1000000000000001</v>
      </c>
      <c r="BF72" s="8">
        <v>3</v>
      </c>
      <c r="BG72" s="73">
        <f t="shared" si="112"/>
        <v>1.1913357400722024</v>
      </c>
      <c r="BH72" s="73">
        <f t="shared" si="113"/>
        <v>0</v>
      </c>
      <c r="BI72" s="73">
        <f t="shared" si="114"/>
        <v>5.7400722021660657</v>
      </c>
      <c r="BJ72" s="5">
        <f t="shared" si="115"/>
        <v>11.725112015165079</v>
      </c>
      <c r="BK72" s="11">
        <f t="shared" si="125"/>
        <v>5.8623979506387123</v>
      </c>
      <c r="BO72" s="40">
        <f t="shared" si="87"/>
        <v>2.9449511047193599</v>
      </c>
      <c r="BP72" s="44">
        <f t="shared" si="88"/>
        <v>2.302378162843457</v>
      </c>
      <c r="BQ72" s="42">
        <f t="shared" si="89"/>
        <v>3.7714406370862452</v>
      </c>
      <c r="BS72" s="57">
        <f t="shared" si="116"/>
        <v>-0.64257294187590297</v>
      </c>
      <c r="BT72" s="58">
        <f t="shared" si="117"/>
        <v>0.82648953236688527</v>
      </c>
    </row>
    <row r="73" spans="7:72" x14ac:dyDescent="0.25">
      <c r="G73" s="14" t="s">
        <v>20</v>
      </c>
      <c r="H73" s="10">
        <v>1</v>
      </c>
      <c r="I73" s="2">
        <v>0</v>
      </c>
      <c r="J73" s="2">
        <f t="shared" si="126"/>
        <v>6</v>
      </c>
      <c r="K73" s="5">
        <f t="shared" si="90"/>
        <v>9.4623222080256166</v>
      </c>
      <c r="L73" s="31">
        <f t="shared" si="118"/>
        <v>6.0827625302982193</v>
      </c>
      <c r="M73" s="12">
        <v>1</v>
      </c>
      <c r="N73" s="8">
        <v>3</v>
      </c>
      <c r="O73" s="73">
        <f t="shared" si="91"/>
        <v>1</v>
      </c>
      <c r="P73" s="73">
        <f t="shared" si="92"/>
        <v>0</v>
      </c>
      <c r="Q73" s="73">
        <f t="shared" si="93"/>
        <v>6</v>
      </c>
      <c r="R73" s="5">
        <f t="shared" si="94"/>
        <v>9.4623222080256166</v>
      </c>
      <c r="S73" s="11">
        <f t="shared" si="119"/>
        <v>6.0827625302982193</v>
      </c>
      <c r="T73" s="12">
        <v>0.9</v>
      </c>
      <c r="U73" s="8">
        <v>3</v>
      </c>
      <c r="V73" s="73">
        <f t="shared" si="95"/>
        <v>0.81818181818181823</v>
      </c>
      <c r="W73" s="73">
        <f t="shared" si="96"/>
        <v>0</v>
      </c>
      <c r="X73" s="73">
        <f t="shared" si="97"/>
        <v>5.4545454545454541</v>
      </c>
      <c r="Y73" s="5">
        <f t="shared" si="98"/>
        <v>8.5307656099481353</v>
      </c>
      <c r="Z73" s="11">
        <f t="shared" si="120"/>
        <v>5.5155677498609137</v>
      </c>
      <c r="AA73" s="9">
        <v>1.1000000000000001</v>
      </c>
      <c r="AB73" s="8">
        <v>3.0000100000000001</v>
      </c>
      <c r="AC73" s="73">
        <f t="shared" si="99"/>
        <v>1.2222213168761167</v>
      </c>
      <c r="AD73" s="73">
        <f t="shared" si="100"/>
        <v>0</v>
      </c>
      <c r="AE73" s="73">
        <f t="shared" si="101"/>
        <v>6.666661728415181</v>
      </c>
      <c r="AF73" s="5">
        <f t="shared" si="102"/>
        <v>10.388857815469613</v>
      </c>
      <c r="AG73" s="11">
        <f t="shared" si="121"/>
        <v>6.7777727572221007</v>
      </c>
      <c r="AH73" s="6"/>
      <c r="AI73" s="6"/>
      <c r="AJ73" s="6"/>
      <c r="AK73" s="14" t="s">
        <v>20</v>
      </c>
      <c r="AL73" s="10">
        <v>1</v>
      </c>
      <c r="AM73" s="2">
        <v>0</v>
      </c>
      <c r="AN73" s="2">
        <f t="shared" si="127"/>
        <v>6.3</v>
      </c>
      <c r="AO73" s="31">
        <f t="shared" si="103"/>
        <v>9.0193224313816831</v>
      </c>
      <c r="AP73" s="31">
        <f t="shared" si="122"/>
        <v>6.3788713735268248</v>
      </c>
      <c r="AQ73" s="12">
        <v>1</v>
      </c>
      <c r="AR73" s="8">
        <v>3</v>
      </c>
      <c r="AS73" s="73">
        <f t="shared" si="104"/>
        <v>1</v>
      </c>
      <c r="AT73" s="73">
        <f t="shared" si="105"/>
        <v>0</v>
      </c>
      <c r="AU73" s="73">
        <f t="shared" si="106"/>
        <v>6.3</v>
      </c>
      <c r="AV73" s="5">
        <f t="shared" si="107"/>
        <v>9.0193224313816831</v>
      </c>
      <c r="AW73" s="11">
        <f t="shared" si="123"/>
        <v>6.3788713735268248</v>
      </c>
      <c r="AX73" s="12">
        <v>0.9</v>
      </c>
      <c r="AY73" s="8">
        <v>3</v>
      </c>
      <c r="AZ73" s="73">
        <f t="shared" si="108"/>
        <v>0.81081081081081086</v>
      </c>
      <c r="BA73" s="73">
        <f t="shared" si="109"/>
        <v>0</v>
      </c>
      <c r="BB73" s="73">
        <f t="shared" si="110"/>
        <v>5.6756756756756754</v>
      </c>
      <c r="BC73" s="5">
        <f t="shared" si="111"/>
        <v>8.13010235415598</v>
      </c>
      <c r="BD73" s="11">
        <f t="shared" si="124"/>
        <v>5.7332982258368714</v>
      </c>
      <c r="BE73" s="9">
        <v>1.1000000000000001</v>
      </c>
      <c r="BF73" s="8">
        <v>3</v>
      </c>
      <c r="BG73" s="73">
        <f t="shared" si="112"/>
        <v>1.2359550561797754</v>
      </c>
      <c r="BH73" s="73">
        <f t="shared" si="113"/>
        <v>0</v>
      </c>
      <c r="BI73" s="73">
        <f t="shared" si="114"/>
        <v>7.0786516853932584</v>
      </c>
      <c r="BJ73" s="5">
        <f t="shared" si="115"/>
        <v>9.90418321297388</v>
      </c>
      <c r="BK73" s="11">
        <f t="shared" si="125"/>
        <v>7.1857424518289807</v>
      </c>
      <c r="BO73" s="40">
        <f t="shared" si="87"/>
        <v>2.9610884322860542</v>
      </c>
      <c r="BP73" s="44">
        <f t="shared" si="88"/>
        <v>2.1773047597595774</v>
      </c>
      <c r="BQ73" s="42">
        <f t="shared" si="89"/>
        <v>4.0796969460688004</v>
      </c>
      <c r="BS73" s="57">
        <f t="shared" si="116"/>
        <v>-0.78378367252647685</v>
      </c>
      <c r="BT73" s="58">
        <f t="shared" si="117"/>
        <v>1.1186085137827462</v>
      </c>
    </row>
    <row r="74" spans="7:72" x14ac:dyDescent="0.25">
      <c r="G74" s="14" t="s">
        <v>21</v>
      </c>
      <c r="H74" s="10">
        <v>1</v>
      </c>
      <c r="I74" s="2">
        <v>0</v>
      </c>
      <c r="J74" s="2">
        <f t="shared" si="126"/>
        <v>7</v>
      </c>
      <c r="K74" s="5">
        <f t="shared" si="90"/>
        <v>8.1301023541559783</v>
      </c>
      <c r="L74" s="31">
        <f t="shared" si="118"/>
        <v>7.0710678118654755</v>
      </c>
      <c r="M74" s="12">
        <v>1</v>
      </c>
      <c r="N74" s="8">
        <v>3</v>
      </c>
      <c r="O74" s="73">
        <f t="shared" si="91"/>
        <v>1</v>
      </c>
      <c r="P74" s="73">
        <f t="shared" si="92"/>
        <v>0</v>
      </c>
      <c r="Q74" s="73">
        <f t="shared" si="93"/>
        <v>7</v>
      </c>
      <c r="R74" s="5">
        <f t="shared" si="94"/>
        <v>8.1301023541559783</v>
      </c>
      <c r="S74" s="11">
        <f t="shared" si="119"/>
        <v>7.0710678118654755</v>
      </c>
      <c r="T74" s="12">
        <v>0.9</v>
      </c>
      <c r="U74" s="8">
        <v>3</v>
      </c>
      <c r="V74" s="73">
        <f t="shared" si="95"/>
        <v>0.79411764705882359</v>
      </c>
      <c r="W74" s="73">
        <f t="shared" si="96"/>
        <v>0</v>
      </c>
      <c r="X74" s="73">
        <f t="shared" si="97"/>
        <v>6.1764705882352944</v>
      </c>
      <c r="Y74" s="5">
        <f t="shared" si="98"/>
        <v>7.3264066601695461</v>
      </c>
      <c r="Z74" s="11">
        <f t="shared" si="120"/>
        <v>6.2273117606801964</v>
      </c>
      <c r="AA74" s="9">
        <v>1.1000000000000001</v>
      </c>
      <c r="AB74" s="8">
        <v>3</v>
      </c>
      <c r="AC74" s="73">
        <f t="shared" si="99"/>
        <v>1.2692307692307696</v>
      </c>
      <c r="AD74" s="73">
        <f t="shared" si="100"/>
        <v>0</v>
      </c>
      <c r="AE74" s="73">
        <f t="shared" si="101"/>
        <v>8.0769230769230784</v>
      </c>
      <c r="AF74" s="5">
        <f t="shared" si="102"/>
        <v>8.930590100418998</v>
      </c>
      <c r="AG74" s="11">
        <f t="shared" si="121"/>
        <v>8.1760401867954826</v>
      </c>
      <c r="AH74" s="6"/>
      <c r="AI74" s="6"/>
      <c r="AJ74" s="6"/>
      <c r="AK74" s="14" t="s">
        <v>21</v>
      </c>
      <c r="AL74" s="10">
        <v>1</v>
      </c>
      <c r="AM74" s="2">
        <v>0</v>
      </c>
      <c r="AN74" s="2">
        <f t="shared" si="127"/>
        <v>7.3</v>
      </c>
      <c r="AO74" s="31">
        <f t="shared" si="103"/>
        <v>7.8001878841816987</v>
      </c>
      <c r="AP74" s="31">
        <f t="shared" si="122"/>
        <v>7.3681748079154579</v>
      </c>
      <c r="AQ74" s="12">
        <v>1</v>
      </c>
      <c r="AR74" s="8">
        <v>3</v>
      </c>
      <c r="AS74" s="73">
        <f t="shared" si="104"/>
        <v>1</v>
      </c>
      <c r="AT74" s="73">
        <f t="shared" si="105"/>
        <v>0</v>
      </c>
      <c r="AU74" s="73">
        <f t="shared" si="106"/>
        <v>7.3</v>
      </c>
      <c r="AV74" s="5">
        <f t="shared" si="107"/>
        <v>7.8001878841816987</v>
      </c>
      <c r="AW74" s="11">
        <f t="shared" si="123"/>
        <v>7.3681748079154579</v>
      </c>
      <c r="AX74" s="12">
        <v>0.9</v>
      </c>
      <c r="AY74" s="8">
        <v>3</v>
      </c>
      <c r="AZ74" s="73">
        <f t="shared" si="108"/>
        <v>0.78717201166180761</v>
      </c>
      <c r="BA74" s="73">
        <f t="shared" si="109"/>
        <v>0</v>
      </c>
      <c r="BB74" s="73">
        <f t="shared" si="110"/>
        <v>6.3848396501457731</v>
      </c>
      <c r="BC74" s="5">
        <f t="shared" si="111"/>
        <v>7.028396238949604</v>
      </c>
      <c r="BD74" s="11">
        <f t="shared" si="124"/>
        <v>6.4331809498891985</v>
      </c>
      <c r="BE74" s="9">
        <v>1.1000000000000001</v>
      </c>
      <c r="BF74" s="8">
        <v>3</v>
      </c>
      <c r="BG74" s="73">
        <f t="shared" si="112"/>
        <v>1.2840466926070042</v>
      </c>
      <c r="BH74" s="73">
        <f t="shared" si="113"/>
        <v>0</v>
      </c>
      <c r="BI74" s="73">
        <f t="shared" si="114"/>
        <v>8.5214007782101184</v>
      </c>
      <c r="BJ74" s="5">
        <f t="shared" si="115"/>
        <v>8.5691418798376446</v>
      </c>
      <c r="BK74" s="11">
        <f t="shared" si="125"/>
        <v>8.6176010079183278</v>
      </c>
      <c r="BO74" s="40">
        <f t="shared" si="87"/>
        <v>2.9710699604998236</v>
      </c>
      <c r="BP74" s="44">
        <f t="shared" si="88"/>
        <v>2.058691892090021</v>
      </c>
      <c r="BQ74" s="42">
        <f t="shared" si="89"/>
        <v>4.4156082112284523</v>
      </c>
      <c r="BS74" s="57">
        <f t="shared" si="116"/>
        <v>-0.91237806840980262</v>
      </c>
      <c r="BT74" s="58">
        <f t="shared" si="117"/>
        <v>1.4445382507286286</v>
      </c>
    </row>
    <row r="75" spans="7:72" x14ac:dyDescent="0.25">
      <c r="G75" s="14" t="s">
        <v>22</v>
      </c>
      <c r="H75" s="10">
        <v>1</v>
      </c>
      <c r="I75" s="2">
        <v>0</v>
      </c>
      <c r="J75" s="2">
        <f t="shared" si="126"/>
        <v>8</v>
      </c>
      <c r="K75" s="5">
        <f t="shared" si="90"/>
        <v>7.1250163489017977</v>
      </c>
      <c r="L75" s="31">
        <f t="shared" si="118"/>
        <v>8.0622577482985491</v>
      </c>
      <c r="M75" s="12">
        <v>1</v>
      </c>
      <c r="N75" s="8">
        <v>3</v>
      </c>
      <c r="O75" s="73">
        <f t="shared" si="91"/>
        <v>1</v>
      </c>
      <c r="P75" s="73">
        <f t="shared" si="92"/>
        <v>0</v>
      </c>
      <c r="Q75" s="73">
        <f t="shared" si="93"/>
        <v>8</v>
      </c>
      <c r="R75" s="5">
        <f t="shared" si="94"/>
        <v>7.1250163489017977</v>
      </c>
      <c r="S75" s="11">
        <f t="shared" si="119"/>
        <v>8.0622577482985491</v>
      </c>
      <c r="T75" s="12">
        <v>0.9</v>
      </c>
      <c r="U75" s="8">
        <v>3</v>
      </c>
      <c r="V75" s="73">
        <f t="shared" si="95"/>
        <v>0.77142857142857146</v>
      </c>
      <c r="W75" s="73">
        <f t="shared" si="96"/>
        <v>0</v>
      </c>
      <c r="X75" s="73">
        <f t="shared" si="97"/>
        <v>6.8571428571428577</v>
      </c>
      <c r="Y75" s="5">
        <f t="shared" si="98"/>
        <v>6.4187867302387858</v>
      </c>
      <c r="Z75" s="11">
        <f t="shared" si="120"/>
        <v>6.9003992785984236</v>
      </c>
      <c r="AA75" s="9">
        <v>1.1000000000000001</v>
      </c>
      <c r="AB75" s="8">
        <v>3</v>
      </c>
      <c r="AC75" s="73">
        <f t="shared" si="99"/>
        <v>1.3200000000000003</v>
      </c>
      <c r="AD75" s="73">
        <f t="shared" si="100"/>
        <v>0</v>
      </c>
      <c r="AE75" s="73">
        <f t="shared" si="101"/>
        <v>9.6000000000000014</v>
      </c>
      <c r="AF75" s="5">
        <f t="shared" si="102"/>
        <v>7.8290765100596076</v>
      </c>
      <c r="AG75" s="11">
        <f t="shared" si="121"/>
        <v>9.6903250719467628</v>
      </c>
      <c r="AH75" s="6"/>
      <c r="AI75" s="6"/>
      <c r="AJ75" s="6"/>
      <c r="AK75" s="14" t="s">
        <v>22</v>
      </c>
      <c r="AL75" s="10">
        <v>1</v>
      </c>
      <c r="AM75" s="2">
        <v>0</v>
      </c>
      <c r="AN75" s="2">
        <f t="shared" si="127"/>
        <v>8.3000000000000007</v>
      </c>
      <c r="AO75" s="31">
        <f t="shared" si="103"/>
        <v>6.8699923082142584</v>
      </c>
      <c r="AP75" s="31">
        <f t="shared" si="122"/>
        <v>8.360023923410747</v>
      </c>
      <c r="AQ75" s="12">
        <v>1</v>
      </c>
      <c r="AR75" s="8">
        <v>3</v>
      </c>
      <c r="AS75" s="73">
        <f t="shared" si="104"/>
        <v>1</v>
      </c>
      <c r="AT75" s="73">
        <f t="shared" si="105"/>
        <v>0</v>
      </c>
      <c r="AU75" s="73">
        <f t="shared" si="106"/>
        <v>8.3000000000000007</v>
      </c>
      <c r="AV75" s="5">
        <f t="shared" si="107"/>
        <v>6.8699923082142584</v>
      </c>
      <c r="AW75" s="11">
        <f t="shared" si="123"/>
        <v>8.360023923410747</v>
      </c>
      <c r="AX75" s="12">
        <v>0.9</v>
      </c>
      <c r="AY75" s="8">
        <v>3</v>
      </c>
      <c r="AZ75" s="73">
        <f t="shared" si="108"/>
        <v>0.76487252124645888</v>
      </c>
      <c r="BA75" s="73">
        <f t="shared" si="109"/>
        <v>0</v>
      </c>
      <c r="BB75" s="73">
        <f t="shared" si="110"/>
        <v>7.0538243626062327</v>
      </c>
      <c r="BC75" s="5">
        <f t="shared" si="111"/>
        <v>6.1886159632416007</v>
      </c>
      <c r="BD75" s="11">
        <f t="shared" si="124"/>
        <v>7.0951721693173262</v>
      </c>
      <c r="BE75" s="9">
        <v>1.1000000000000001</v>
      </c>
      <c r="BF75" s="8">
        <v>3</v>
      </c>
      <c r="BG75" s="73">
        <f t="shared" si="112"/>
        <v>1.336032388663968</v>
      </c>
      <c r="BH75" s="73">
        <f t="shared" si="113"/>
        <v>0</v>
      </c>
      <c r="BI75" s="73">
        <f t="shared" si="114"/>
        <v>10.080971659919031</v>
      </c>
      <c r="BJ75" s="5">
        <f t="shared" si="115"/>
        <v>7.549421768263274</v>
      </c>
      <c r="BK75" s="11">
        <f t="shared" si="125"/>
        <v>10.169118553328495</v>
      </c>
      <c r="BO75" s="40">
        <f t="shared" si="87"/>
        <v>2.9776617511219783</v>
      </c>
      <c r="BP75" s="44">
        <f t="shared" si="88"/>
        <v>1.9477289071890258</v>
      </c>
      <c r="BQ75" s="42">
        <f t="shared" si="89"/>
        <v>4.7879348138173228</v>
      </c>
      <c r="BS75" s="57">
        <f t="shared" si="116"/>
        <v>-1.0299328439329525</v>
      </c>
      <c r="BT75" s="58">
        <f t="shared" si="117"/>
        <v>1.8102730626953445</v>
      </c>
    </row>
    <row r="76" spans="7:72" x14ac:dyDescent="0.25">
      <c r="G76" s="14" t="s">
        <v>23</v>
      </c>
      <c r="H76" s="10">
        <v>1</v>
      </c>
      <c r="I76" s="2">
        <v>0</v>
      </c>
      <c r="J76" s="2">
        <f t="shared" si="126"/>
        <v>9</v>
      </c>
      <c r="K76" s="5">
        <f t="shared" si="90"/>
        <v>6.3401917459099089</v>
      </c>
      <c r="L76" s="31">
        <f t="shared" si="118"/>
        <v>9.0553851381374173</v>
      </c>
      <c r="M76" s="12">
        <v>1</v>
      </c>
      <c r="N76" s="8">
        <v>3</v>
      </c>
      <c r="O76" s="73">
        <f t="shared" si="91"/>
        <v>1</v>
      </c>
      <c r="P76" s="73">
        <f t="shared" si="92"/>
        <v>0</v>
      </c>
      <c r="Q76" s="73">
        <f t="shared" si="93"/>
        <v>9</v>
      </c>
      <c r="R76" s="5">
        <f t="shared" si="94"/>
        <v>6.3401917459099089</v>
      </c>
      <c r="S76" s="11">
        <f t="shared" si="119"/>
        <v>9.0553851381374173</v>
      </c>
      <c r="T76" s="12">
        <v>0.9</v>
      </c>
      <c r="U76" s="8">
        <v>3</v>
      </c>
      <c r="V76" s="73">
        <f t="shared" si="95"/>
        <v>0.75</v>
      </c>
      <c r="W76" s="73">
        <f t="shared" si="96"/>
        <v>0</v>
      </c>
      <c r="X76" s="73">
        <f t="shared" si="97"/>
        <v>7.5</v>
      </c>
      <c r="Y76" s="5">
        <f t="shared" si="98"/>
        <v>5.710593137499643</v>
      </c>
      <c r="Z76" s="11">
        <f t="shared" si="120"/>
        <v>7.5374067158406675</v>
      </c>
      <c r="AA76" s="9">
        <v>1.1000000000000001</v>
      </c>
      <c r="AB76" s="8">
        <v>3</v>
      </c>
      <c r="AC76" s="73">
        <f t="shared" si="99"/>
        <v>1.3750000000000004</v>
      </c>
      <c r="AD76" s="73">
        <f t="shared" si="100"/>
        <v>0</v>
      </c>
      <c r="AE76" s="73">
        <f t="shared" si="101"/>
        <v>11.250000000000002</v>
      </c>
      <c r="AF76" s="5">
        <f t="shared" si="102"/>
        <v>6.9682567413785454</v>
      </c>
      <c r="AG76" s="11">
        <f t="shared" si="121"/>
        <v>11.333716292549415</v>
      </c>
      <c r="AH76" s="6"/>
      <c r="AI76" s="6"/>
      <c r="AJ76" s="6"/>
      <c r="AK76" s="14" t="s">
        <v>23</v>
      </c>
      <c r="AL76" s="10">
        <v>1</v>
      </c>
      <c r="AM76" s="2">
        <v>0</v>
      </c>
      <c r="AN76" s="2">
        <f t="shared" si="127"/>
        <v>9.3000000000000007</v>
      </c>
      <c r="AO76" s="31">
        <f t="shared" si="103"/>
        <v>6.1372559492619869</v>
      </c>
      <c r="AP76" s="31">
        <f t="shared" si="122"/>
        <v>9.3536089291780851</v>
      </c>
      <c r="AQ76" s="12">
        <v>1</v>
      </c>
      <c r="AR76" s="8">
        <v>3</v>
      </c>
      <c r="AS76" s="73">
        <f t="shared" si="104"/>
        <v>1</v>
      </c>
      <c r="AT76" s="73">
        <f t="shared" si="105"/>
        <v>0</v>
      </c>
      <c r="AU76" s="73">
        <f t="shared" si="106"/>
        <v>9.3000000000000007</v>
      </c>
      <c r="AV76" s="5">
        <f t="shared" si="107"/>
        <v>6.1372559492619869</v>
      </c>
      <c r="AW76" s="11">
        <f t="shared" si="123"/>
        <v>9.3536089291780851</v>
      </c>
      <c r="AX76" s="12">
        <v>0.9</v>
      </c>
      <c r="AY76" s="8">
        <v>3</v>
      </c>
      <c r="AZ76" s="73">
        <f t="shared" si="108"/>
        <v>0.74380165289256206</v>
      </c>
      <c r="BA76" s="73">
        <f t="shared" si="109"/>
        <v>0</v>
      </c>
      <c r="BB76" s="73">
        <f t="shared" si="110"/>
        <v>7.685950413223142</v>
      </c>
      <c r="BC76" s="5">
        <f t="shared" si="111"/>
        <v>5.5275401516561722</v>
      </c>
      <c r="BD76" s="11">
        <f t="shared" si="124"/>
        <v>7.7218569433375741</v>
      </c>
      <c r="BE76" s="9">
        <v>1.1000000000000001</v>
      </c>
      <c r="BF76" s="8">
        <v>3</v>
      </c>
      <c r="BG76" s="73">
        <f t="shared" si="112"/>
        <v>1.3924050632911398</v>
      </c>
      <c r="BH76" s="73">
        <f t="shared" si="113"/>
        <v>0</v>
      </c>
      <c r="BI76" s="73">
        <f t="shared" si="114"/>
        <v>11.772151898734183</v>
      </c>
      <c r="BJ76" s="5">
        <f t="shared" si="115"/>
        <v>6.7455796474828187</v>
      </c>
      <c r="BK76" s="11">
        <f t="shared" si="125"/>
        <v>11.854212423739909</v>
      </c>
      <c r="BO76" s="40">
        <f t="shared" si="87"/>
        <v>2.9822379104066776</v>
      </c>
      <c r="BP76" s="44">
        <f t="shared" si="88"/>
        <v>1.8445022749690665</v>
      </c>
      <c r="BQ76" s="42">
        <f t="shared" si="89"/>
        <v>5.2049613119049454</v>
      </c>
      <c r="BS76" s="57">
        <f t="shared" si="116"/>
        <v>-1.1377356354376111</v>
      </c>
      <c r="BT76" s="58">
        <f t="shared" si="117"/>
        <v>2.2227234014982677</v>
      </c>
    </row>
    <row r="77" spans="7:72" x14ac:dyDescent="0.25">
      <c r="G77" s="14" t="s">
        <v>24</v>
      </c>
      <c r="H77" s="10">
        <v>1</v>
      </c>
      <c r="I77" s="2">
        <v>0</v>
      </c>
      <c r="J77" s="2">
        <f t="shared" si="126"/>
        <v>10</v>
      </c>
      <c r="K77" s="5">
        <f t="shared" si="90"/>
        <v>5.710593137499643</v>
      </c>
      <c r="L77" s="31">
        <f t="shared" si="118"/>
        <v>10.04987562112089</v>
      </c>
      <c r="M77" s="12">
        <v>1</v>
      </c>
      <c r="N77" s="8">
        <v>3</v>
      </c>
      <c r="O77" s="73">
        <f t="shared" si="91"/>
        <v>1</v>
      </c>
      <c r="P77" s="73">
        <f t="shared" si="92"/>
        <v>0</v>
      </c>
      <c r="Q77" s="73">
        <f t="shared" si="93"/>
        <v>10</v>
      </c>
      <c r="R77" s="5">
        <f t="shared" si="94"/>
        <v>5.710593137499643</v>
      </c>
      <c r="S77" s="11">
        <f t="shared" si="119"/>
        <v>10.04987562112089</v>
      </c>
      <c r="T77" s="12">
        <v>0.9</v>
      </c>
      <c r="U77" s="8">
        <v>3</v>
      </c>
      <c r="V77" s="73">
        <f t="shared" si="95"/>
        <v>0.72972972972972971</v>
      </c>
      <c r="W77" s="73">
        <f t="shared" si="96"/>
        <v>0</v>
      </c>
      <c r="X77" s="73">
        <f t="shared" si="97"/>
        <v>8.1081081081081088</v>
      </c>
      <c r="Y77" s="5">
        <f t="shared" si="98"/>
        <v>5.1427645578842416</v>
      </c>
      <c r="Z77" s="11">
        <f t="shared" si="120"/>
        <v>8.1408797172799385</v>
      </c>
      <c r="AA77" s="9">
        <v>1.1000000000000001</v>
      </c>
      <c r="AB77" s="8">
        <v>3</v>
      </c>
      <c r="AC77" s="73">
        <f t="shared" si="99"/>
        <v>1.4347826086956528</v>
      </c>
      <c r="AD77" s="73">
        <f t="shared" si="100"/>
        <v>0</v>
      </c>
      <c r="AE77" s="73">
        <f t="shared" si="101"/>
        <v>13.043478260869568</v>
      </c>
      <c r="AF77" s="5">
        <f t="shared" si="102"/>
        <v>6.2772984895975563</v>
      </c>
      <c r="AG77" s="11">
        <f t="shared" si="121"/>
        <v>13.122154025768502</v>
      </c>
      <c r="AH77" s="6"/>
      <c r="AI77" s="6"/>
      <c r="AJ77" s="6"/>
      <c r="AK77" s="14" t="s">
        <v>24</v>
      </c>
      <c r="AL77" s="10">
        <v>1</v>
      </c>
      <c r="AM77" s="2">
        <v>0</v>
      </c>
      <c r="AN77" s="2">
        <f t="shared" si="127"/>
        <v>10.3</v>
      </c>
      <c r="AO77" s="31">
        <f t="shared" si="103"/>
        <v>5.5453173088620398</v>
      </c>
      <c r="AP77" s="31">
        <f t="shared" si="122"/>
        <v>10.348429832588131</v>
      </c>
      <c r="AQ77" s="12">
        <v>1</v>
      </c>
      <c r="AR77" s="8">
        <v>3</v>
      </c>
      <c r="AS77" s="73">
        <f t="shared" si="104"/>
        <v>1</v>
      </c>
      <c r="AT77" s="73">
        <f t="shared" si="105"/>
        <v>0</v>
      </c>
      <c r="AU77" s="73">
        <f t="shared" si="106"/>
        <v>10.3</v>
      </c>
      <c r="AV77" s="5">
        <f t="shared" si="107"/>
        <v>5.5453173088620398</v>
      </c>
      <c r="AW77" s="11">
        <f t="shared" si="123"/>
        <v>10.348429832588131</v>
      </c>
      <c r="AX77" s="12">
        <v>0.9</v>
      </c>
      <c r="AY77" s="8">
        <v>3</v>
      </c>
      <c r="AZ77" s="73">
        <f t="shared" si="108"/>
        <v>0.72386058981233248</v>
      </c>
      <c r="BA77" s="73">
        <f t="shared" si="109"/>
        <v>0</v>
      </c>
      <c r="BB77" s="73">
        <f t="shared" si="110"/>
        <v>8.2841823056300274</v>
      </c>
      <c r="BC77" s="5">
        <f t="shared" si="111"/>
        <v>4.9937439858233921</v>
      </c>
      <c r="BD77" s="11">
        <f t="shared" si="124"/>
        <v>8.3157471478152285</v>
      </c>
      <c r="BE77" s="9">
        <v>1.1000000000000001</v>
      </c>
      <c r="BF77" s="8">
        <v>3</v>
      </c>
      <c r="BG77" s="73">
        <f t="shared" si="112"/>
        <v>1.4537444933920709</v>
      </c>
      <c r="BH77" s="73">
        <f t="shared" si="113"/>
        <v>0</v>
      </c>
      <c r="BI77" s="73">
        <f t="shared" si="114"/>
        <v>13.612334801762117</v>
      </c>
      <c r="BJ77" s="5">
        <f t="shared" si="115"/>
        <v>6.0958615445958166</v>
      </c>
      <c r="BK77" s="11">
        <f t="shared" si="125"/>
        <v>13.689741845898039</v>
      </c>
      <c r="BO77" s="40">
        <f t="shared" si="87"/>
        <v>2.9855421146724126</v>
      </c>
      <c r="BP77" s="44">
        <f t="shared" si="88"/>
        <v>1.7486743053528997</v>
      </c>
      <c r="BQ77" s="42">
        <f t="shared" si="89"/>
        <v>5.6758782012953723</v>
      </c>
      <c r="BS77" s="57">
        <f t="shared" si="116"/>
        <v>-1.2368678093195129</v>
      </c>
      <c r="BT77" s="58">
        <f t="shared" si="117"/>
        <v>2.6903360866229598</v>
      </c>
    </row>
    <row r="78" spans="7:72" x14ac:dyDescent="0.25">
      <c r="G78" s="14" t="s">
        <v>25</v>
      </c>
      <c r="H78" s="10">
        <v>1</v>
      </c>
      <c r="I78" s="2">
        <v>0</v>
      </c>
      <c r="J78" s="2">
        <f t="shared" si="126"/>
        <v>11</v>
      </c>
      <c r="K78" s="5">
        <f t="shared" si="90"/>
        <v>5.1944289077348058</v>
      </c>
      <c r="L78" s="31">
        <f t="shared" si="118"/>
        <v>11.045361017187261</v>
      </c>
      <c r="M78" s="12">
        <v>1</v>
      </c>
      <c r="N78" s="8">
        <v>3</v>
      </c>
      <c r="O78" s="73">
        <f t="shared" si="91"/>
        <v>1</v>
      </c>
      <c r="P78" s="73">
        <f t="shared" si="92"/>
        <v>0</v>
      </c>
      <c r="Q78" s="73">
        <f t="shared" si="93"/>
        <v>11</v>
      </c>
      <c r="R78" s="5">
        <f t="shared" si="94"/>
        <v>5.1944289077348058</v>
      </c>
      <c r="S78" s="11">
        <f t="shared" si="119"/>
        <v>11.045361017187261</v>
      </c>
      <c r="T78" s="12">
        <v>0.9</v>
      </c>
      <c r="U78" s="8">
        <v>3</v>
      </c>
      <c r="V78" s="73">
        <f t="shared" si="95"/>
        <v>0.71052631578947378</v>
      </c>
      <c r="W78" s="73">
        <f t="shared" si="96"/>
        <v>0</v>
      </c>
      <c r="X78" s="73">
        <f t="shared" si="97"/>
        <v>8.6842105263157912</v>
      </c>
      <c r="Y78" s="5">
        <f t="shared" si="98"/>
        <v>4.6774178588817499</v>
      </c>
      <c r="Z78" s="11">
        <f t="shared" si="120"/>
        <v>8.7132290289423331</v>
      </c>
      <c r="AA78" s="9">
        <v>1.1000000000000001</v>
      </c>
      <c r="AB78" s="8">
        <v>3</v>
      </c>
      <c r="AC78" s="73">
        <f t="shared" si="99"/>
        <v>1.5000000000000007</v>
      </c>
      <c r="AD78" s="73">
        <f t="shared" si="100"/>
        <v>0</v>
      </c>
      <c r="AE78" s="73">
        <f t="shared" si="101"/>
        <v>15.000000000000005</v>
      </c>
      <c r="AF78" s="5">
        <f t="shared" si="102"/>
        <v>5.710593137499643</v>
      </c>
      <c r="AG78" s="11">
        <f t="shared" si="121"/>
        <v>15.07481343168134</v>
      </c>
      <c r="AH78" s="6"/>
      <c r="AI78" s="6"/>
      <c r="AJ78" s="6"/>
      <c r="AK78" s="14" t="s">
        <v>25</v>
      </c>
      <c r="AL78" s="10">
        <v>1</v>
      </c>
      <c r="AM78" s="2">
        <v>0</v>
      </c>
      <c r="AN78" s="2">
        <f t="shared" si="127"/>
        <v>11.3</v>
      </c>
      <c r="AO78" s="31">
        <f t="shared" si="103"/>
        <v>5.057248532559135</v>
      </c>
      <c r="AP78" s="31">
        <f t="shared" si="122"/>
        <v>11.344161493913951</v>
      </c>
      <c r="AQ78" s="12">
        <v>1</v>
      </c>
      <c r="AR78" s="8">
        <v>3</v>
      </c>
      <c r="AS78" s="73">
        <f t="shared" si="104"/>
        <v>1</v>
      </c>
      <c r="AT78" s="73">
        <f t="shared" si="105"/>
        <v>0</v>
      </c>
      <c r="AU78" s="73">
        <f t="shared" si="106"/>
        <v>11.3</v>
      </c>
      <c r="AV78" s="5">
        <f t="shared" si="107"/>
        <v>5.057248532559135</v>
      </c>
      <c r="AW78" s="11">
        <f t="shared" si="123"/>
        <v>11.344161493913951</v>
      </c>
      <c r="AX78" s="12">
        <v>0.9</v>
      </c>
      <c r="AY78" s="8">
        <v>3</v>
      </c>
      <c r="AZ78" s="73">
        <f t="shared" si="108"/>
        <v>0.70496083550913846</v>
      </c>
      <c r="BA78" s="73">
        <f t="shared" si="109"/>
        <v>0</v>
      </c>
      <c r="BB78" s="73">
        <f t="shared" si="110"/>
        <v>8.8511749347258508</v>
      </c>
      <c r="BC78" s="5">
        <f t="shared" si="111"/>
        <v>4.5537679791586267</v>
      </c>
      <c r="BD78" s="11">
        <f t="shared" si="124"/>
        <v>8.8792042157347026</v>
      </c>
      <c r="BE78" s="9">
        <v>1.1000000000000001</v>
      </c>
      <c r="BF78" s="8">
        <v>3</v>
      </c>
      <c r="BG78" s="73">
        <f t="shared" si="112"/>
        <v>1.5207373271889408</v>
      </c>
      <c r="BH78" s="73">
        <f t="shared" si="113"/>
        <v>0</v>
      </c>
      <c r="BI78" s="73">
        <f t="shared" si="114"/>
        <v>15.62211981566821</v>
      </c>
      <c r="BJ78" s="5">
        <f t="shared" si="115"/>
        <v>5.5599472633095353</v>
      </c>
      <c r="BK78" s="11">
        <f t="shared" si="125"/>
        <v>15.695963479614722</v>
      </c>
      <c r="BO78" s="40">
        <f t="shared" si="87"/>
        <v>2.9880047672669008</v>
      </c>
      <c r="BP78" s="44">
        <f t="shared" si="88"/>
        <v>1.6597518679236956</v>
      </c>
      <c r="BQ78" s="42">
        <f t="shared" si="89"/>
        <v>6.211500479333818</v>
      </c>
      <c r="BS78" s="57">
        <f t="shared" si="116"/>
        <v>-1.3282528993432052</v>
      </c>
      <c r="BT78" s="58">
        <f t="shared" si="117"/>
        <v>3.2234957120669172</v>
      </c>
    </row>
    <row r="79" spans="7:72" x14ac:dyDescent="0.25">
      <c r="G79" s="14" t="s">
        <v>26</v>
      </c>
      <c r="H79" s="10">
        <v>1</v>
      </c>
      <c r="I79" s="2">
        <v>0</v>
      </c>
      <c r="J79" s="2">
        <f t="shared" si="126"/>
        <v>12</v>
      </c>
      <c r="K79" s="5">
        <f t="shared" si="90"/>
        <v>4.7636416907261774</v>
      </c>
      <c r="L79" s="31">
        <f t="shared" si="118"/>
        <v>12.041594578792296</v>
      </c>
      <c r="M79" s="12">
        <v>1</v>
      </c>
      <c r="N79" s="8">
        <v>3</v>
      </c>
      <c r="O79" s="73">
        <f t="shared" si="91"/>
        <v>1</v>
      </c>
      <c r="P79" s="73">
        <f t="shared" si="92"/>
        <v>0</v>
      </c>
      <c r="Q79" s="73">
        <f t="shared" si="93"/>
        <v>12</v>
      </c>
      <c r="R79" s="5">
        <f t="shared" si="94"/>
        <v>4.7636416907261774</v>
      </c>
      <c r="S79" s="11">
        <f t="shared" si="119"/>
        <v>12.041594578792296</v>
      </c>
      <c r="T79" s="12">
        <v>0.9</v>
      </c>
      <c r="U79" s="8">
        <v>3</v>
      </c>
      <c r="V79" s="73">
        <f t="shared" si="95"/>
        <v>0.6923076923076924</v>
      </c>
      <c r="W79" s="73">
        <f t="shared" si="96"/>
        <v>0</v>
      </c>
      <c r="X79" s="73">
        <f t="shared" si="97"/>
        <v>9.2307692307692317</v>
      </c>
      <c r="Y79" s="5">
        <f t="shared" si="98"/>
        <v>4.289153328819018</v>
      </c>
      <c r="Z79" s="11">
        <f t="shared" si="120"/>
        <v>9.2566943631376528</v>
      </c>
      <c r="AA79" s="9">
        <v>1.1000000000000001</v>
      </c>
      <c r="AB79" s="8">
        <v>3</v>
      </c>
      <c r="AC79" s="73">
        <f t="shared" si="99"/>
        <v>1.5714285714285721</v>
      </c>
      <c r="AD79" s="73">
        <f t="shared" si="100"/>
        <v>0</v>
      </c>
      <c r="AE79" s="73">
        <f t="shared" si="101"/>
        <v>17.142857142857149</v>
      </c>
      <c r="AF79" s="5">
        <f t="shared" si="102"/>
        <v>5.2374760668125138</v>
      </c>
      <c r="AG79" s="11">
        <f t="shared" si="121"/>
        <v>17.214730284715774</v>
      </c>
      <c r="AH79" s="6"/>
      <c r="AI79" s="6"/>
      <c r="AJ79" s="6"/>
      <c r="AK79" s="14" t="s">
        <v>26</v>
      </c>
      <c r="AL79" s="10">
        <v>1</v>
      </c>
      <c r="AM79" s="2">
        <v>0</v>
      </c>
      <c r="AN79" s="2">
        <f t="shared" si="127"/>
        <v>12.3</v>
      </c>
      <c r="AO79" s="31">
        <f t="shared" si="103"/>
        <v>4.6479706913870338</v>
      </c>
      <c r="AP79" s="31">
        <f t="shared" si="122"/>
        <v>12.340583454602138</v>
      </c>
      <c r="AQ79" s="12">
        <v>1</v>
      </c>
      <c r="AR79" s="8">
        <v>3</v>
      </c>
      <c r="AS79" s="73">
        <f t="shared" si="104"/>
        <v>1</v>
      </c>
      <c r="AT79" s="73">
        <f t="shared" si="105"/>
        <v>0</v>
      </c>
      <c r="AU79" s="73">
        <f t="shared" si="106"/>
        <v>12.3</v>
      </c>
      <c r="AV79" s="5">
        <f t="shared" si="107"/>
        <v>4.6479706913870338</v>
      </c>
      <c r="AW79" s="11">
        <f t="shared" si="123"/>
        <v>12.340583454602138</v>
      </c>
      <c r="AX79" s="12">
        <v>0.9</v>
      </c>
      <c r="AY79" s="8">
        <v>3</v>
      </c>
      <c r="AZ79" s="73">
        <f t="shared" si="108"/>
        <v>0.68702290076335892</v>
      </c>
      <c r="BA79" s="73">
        <f t="shared" si="109"/>
        <v>0</v>
      </c>
      <c r="BB79" s="73">
        <f t="shared" si="110"/>
        <v>9.3893129770992392</v>
      </c>
      <c r="BC79" s="5">
        <f t="shared" si="111"/>
        <v>4.1849161251184155</v>
      </c>
      <c r="BD79" s="11">
        <f t="shared" si="124"/>
        <v>9.4144144081348724</v>
      </c>
      <c r="BE79" s="9">
        <v>1.1000000000000001</v>
      </c>
      <c r="BF79" s="8">
        <v>3</v>
      </c>
      <c r="BG79" s="73">
        <f t="shared" si="112"/>
        <v>1.5942028985507253</v>
      </c>
      <c r="BH79" s="73">
        <f t="shared" si="113"/>
        <v>0</v>
      </c>
      <c r="BI79" s="73">
        <f t="shared" si="114"/>
        <v>17.826086956521745</v>
      </c>
      <c r="BJ79" s="5">
        <f t="shared" si="115"/>
        <v>5.1104175610312259</v>
      </c>
      <c r="BK79" s="11">
        <f t="shared" si="125"/>
        <v>17.897230485838367</v>
      </c>
      <c r="BO79" s="40">
        <f t="shared" si="87"/>
        <v>2.9898887580984201</v>
      </c>
      <c r="BP79" s="44">
        <f t="shared" si="88"/>
        <v>1.5772004499721959</v>
      </c>
      <c r="BQ79" s="42">
        <f t="shared" si="89"/>
        <v>6.8250020112259335</v>
      </c>
      <c r="BS79" s="57">
        <f t="shared" si="116"/>
        <v>-1.4126883081262243</v>
      </c>
      <c r="BT79" s="58">
        <f t="shared" si="117"/>
        <v>3.8351132531275134</v>
      </c>
    </row>
    <row r="80" spans="7:72" x14ac:dyDescent="0.25">
      <c r="G80" s="14" t="s">
        <v>27</v>
      </c>
      <c r="H80" s="10">
        <v>1</v>
      </c>
      <c r="I80" s="2">
        <v>0</v>
      </c>
      <c r="J80" s="2">
        <f t="shared" si="126"/>
        <v>13</v>
      </c>
      <c r="K80" s="5">
        <f t="shared" si="90"/>
        <v>4.3987053549955322</v>
      </c>
      <c r="L80" s="31">
        <f t="shared" si="118"/>
        <v>13.038404810405298</v>
      </c>
      <c r="M80" s="12">
        <v>1</v>
      </c>
      <c r="N80" s="8">
        <v>3</v>
      </c>
      <c r="O80" s="73">
        <f t="shared" si="91"/>
        <v>1</v>
      </c>
      <c r="P80" s="73">
        <f t="shared" si="92"/>
        <v>0</v>
      </c>
      <c r="Q80" s="73">
        <f t="shared" si="93"/>
        <v>13</v>
      </c>
      <c r="R80" s="5">
        <f t="shared" si="94"/>
        <v>4.3987053549955322</v>
      </c>
      <c r="S80" s="11">
        <f t="shared" si="119"/>
        <v>13.038404810405298</v>
      </c>
      <c r="T80" s="12">
        <v>0.9</v>
      </c>
      <c r="U80" s="8">
        <v>3</v>
      </c>
      <c r="V80" s="73">
        <f t="shared" si="95"/>
        <v>0.67500000000000004</v>
      </c>
      <c r="W80" s="73">
        <f t="shared" si="96"/>
        <v>0</v>
      </c>
      <c r="X80" s="73">
        <f t="shared" si="97"/>
        <v>9.75</v>
      </c>
      <c r="Y80" s="5">
        <f t="shared" si="98"/>
        <v>3.9603118304583846</v>
      </c>
      <c r="Z80" s="11">
        <f t="shared" si="120"/>
        <v>9.7733374545239151</v>
      </c>
      <c r="AA80" s="9">
        <v>1.1000000000000001</v>
      </c>
      <c r="AB80" s="8">
        <v>3</v>
      </c>
      <c r="AC80" s="73">
        <f t="shared" si="99"/>
        <v>1.6500000000000008</v>
      </c>
      <c r="AD80" s="73">
        <f t="shared" si="100"/>
        <v>0</v>
      </c>
      <c r="AE80" s="73">
        <f t="shared" si="101"/>
        <v>19.500000000000007</v>
      </c>
      <c r="AF80" s="5">
        <f t="shared" si="102"/>
        <v>4.8365834457353021</v>
      </c>
      <c r="AG80" s="11">
        <f t="shared" si="121"/>
        <v>19.569683185989504</v>
      </c>
      <c r="AH80" s="6"/>
      <c r="AI80" s="6"/>
      <c r="AJ80" s="6"/>
      <c r="AK80" s="14" t="s">
        <v>27</v>
      </c>
      <c r="AL80" s="10">
        <v>1</v>
      </c>
      <c r="AM80" s="2">
        <v>0</v>
      </c>
      <c r="AN80" s="2">
        <f t="shared" si="127"/>
        <v>13.3</v>
      </c>
      <c r="AO80" s="31">
        <f t="shared" si="103"/>
        <v>4.299862820192069</v>
      </c>
      <c r="AP80" s="31">
        <f t="shared" si="122"/>
        <v>13.337541002748596</v>
      </c>
      <c r="AQ80" s="12">
        <v>1</v>
      </c>
      <c r="AR80" s="8">
        <v>3</v>
      </c>
      <c r="AS80" s="73">
        <f t="shared" si="104"/>
        <v>1</v>
      </c>
      <c r="AT80" s="73">
        <f t="shared" si="105"/>
        <v>0</v>
      </c>
      <c r="AU80" s="73">
        <f t="shared" si="106"/>
        <v>13.3</v>
      </c>
      <c r="AV80" s="5">
        <f t="shared" si="107"/>
        <v>4.299862820192069</v>
      </c>
      <c r="AW80" s="11">
        <f t="shared" si="123"/>
        <v>13.337541002748596</v>
      </c>
      <c r="AX80" s="12">
        <v>0.9</v>
      </c>
      <c r="AY80" s="8">
        <v>3</v>
      </c>
      <c r="AZ80" s="73">
        <f t="shared" si="108"/>
        <v>0.66997518610421836</v>
      </c>
      <c r="BA80" s="73">
        <f t="shared" si="109"/>
        <v>0</v>
      </c>
      <c r="BB80" s="73">
        <f t="shared" si="110"/>
        <v>9.9007444168734491</v>
      </c>
      <c r="BC80" s="5">
        <f t="shared" si="111"/>
        <v>3.8712562319856296</v>
      </c>
      <c r="BD80" s="11">
        <f t="shared" si="124"/>
        <v>9.9233868592454932</v>
      </c>
      <c r="BE80" s="9">
        <v>1.1000000000000001</v>
      </c>
      <c r="BF80" s="8">
        <v>3</v>
      </c>
      <c r="BG80" s="73">
        <f t="shared" si="112"/>
        <v>1.6751269035533003</v>
      </c>
      <c r="BH80" s="73">
        <f t="shared" si="113"/>
        <v>0</v>
      </c>
      <c r="BI80" s="73">
        <f t="shared" si="114"/>
        <v>20.253807106598991</v>
      </c>
      <c r="BJ80" s="5">
        <f t="shared" si="115"/>
        <v>4.7279878188422026</v>
      </c>
      <c r="BK80" s="11">
        <f t="shared" si="125"/>
        <v>20.322961212734917</v>
      </c>
      <c r="BO80" s="40">
        <f t="shared" si="87"/>
        <v>2.9913619234329758</v>
      </c>
      <c r="BP80" s="44">
        <f t="shared" si="88"/>
        <v>1.5004940472157813</v>
      </c>
      <c r="BQ80" s="42">
        <f t="shared" si="89"/>
        <v>7.5327802674541289</v>
      </c>
      <c r="BS80" s="57">
        <f t="shared" si="116"/>
        <v>-1.4908678762171945</v>
      </c>
      <c r="BT80" s="58">
        <f t="shared" si="117"/>
        <v>4.5414183440211531</v>
      </c>
    </row>
    <row r="81" spans="7:72" x14ac:dyDescent="0.25">
      <c r="G81" s="14" t="s">
        <v>28</v>
      </c>
      <c r="H81" s="10">
        <v>1</v>
      </c>
      <c r="I81" s="2">
        <v>0</v>
      </c>
      <c r="J81" s="2">
        <f t="shared" si="126"/>
        <v>14</v>
      </c>
      <c r="K81" s="5">
        <f t="shared" si="90"/>
        <v>4.0856167799748766</v>
      </c>
      <c r="L81" s="31">
        <f t="shared" si="118"/>
        <v>14.035668847618199</v>
      </c>
      <c r="M81" s="12">
        <v>1</v>
      </c>
      <c r="N81" s="8">
        <v>3</v>
      </c>
      <c r="O81" s="73">
        <f t="shared" si="91"/>
        <v>1</v>
      </c>
      <c r="P81" s="73">
        <f t="shared" si="92"/>
        <v>0</v>
      </c>
      <c r="Q81" s="73">
        <f t="shared" si="93"/>
        <v>14</v>
      </c>
      <c r="R81" s="5">
        <f t="shared" si="94"/>
        <v>4.0856167799748766</v>
      </c>
      <c r="S81" s="11">
        <f t="shared" si="119"/>
        <v>14.035668847618199</v>
      </c>
      <c r="T81" s="12">
        <v>0.9</v>
      </c>
      <c r="U81" s="8">
        <v>3</v>
      </c>
      <c r="V81" s="73">
        <f t="shared" si="95"/>
        <v>0.6585365853658538</v>
      </c>
      <c r="W81" s="73">
        <f t="shared" si="96"/>
        <v>0</v>
      </c>
      <c r="X81" s="73">
        <f t="shared" si="97"/>
        <v>10.243902439024394</v>
      </c>
      <c r="Y81" s="5">
        <f t="shared" si="98"/>
        <v>3.6782387219933863</v>
      </c>
      <c r="Z81" s="11">
        <f t="shared" si="120"/>
        <v>10.265047862261298</v>
      </c>
      <c r="AA81" s="9">
        <v>1.1000000000000001</v>
      </c>
      <c r="AB81" s="8">
        <v>3</v>
      </c>
      <c r="AC81" s="73">
        <f t="shared" si="99"/>
        <v>1.7368421052631589</v>
      </c>
      <c r="AD81" s="73">
        <f t="shared" si="100"/>
        <v>0</v>
      </c>
      <c r="AE81" s="73">
        <f t="shared" si="101"/>
        <v>22.105263157894747</v>
      </c>
      <c r="AF81" s="5">
        <f t="shared" si="102"/>
        <v>4.492581479915315</v>
      </c>
      <c r="AG81" s="11">
        <f t="shared" si="121"/>
        <v>22.173391255700913</v>
      </c>
      <c r="AH81" s="6"/>
      <c r="AI81" s="6"/>
      <c r="AJ81" s="6"/>
      <c r="AK81" s="14" t="s">
        <v>28</v>
      </c>
      <c r="AL81" s="10">
        <v>1</v>
      </c>
      <c r="AM81" s="2">
        <v>0</v>
      </c>
      <c r="AN81" s="2">
        <f t="shared" si="127"/>
        <v>14.3</v>
      </c>
      <c r="AO81" s="31">
        <f t="shared" si="103"/>
        <v>4.0001857605131033</v>
      </c>
      <c r="AP81" s="31">
        <f t="shared" si="122"/>
        <v>14.334922392534953</v>
      </c>
      <c r="AQ81" s="12">
        <v>1</v>
      </c>
      <c r="AR81" s="8">
        <v>3</v>
      </c>
      <c r="AS81" s="73">
        <f t="shared" si="104"/>
        <v>1</v>
      </c>
      <c r="AT81" s="73">
        <f t="shared" si="105"/>
        <v>0</v>
      </c>
      <c r="AU81" s="73">
        <f t="shared" si="106"/>
        <v>14.3</v>
      </c>
      <c r="AV81" s="5">
        <f t="shared" si="107"/>
        <v>4.0001857605131033</v>
      </c>
      <c r="AW81" s="11">
        <f t="shared" si="123"/>
        <v>14.334922392534953</v>
      </c>
      <c r="AX81" s="12">
        <v>0.9</v>
      </c>
      <c r="AY81" s="8">
        <v>3</v>
      </c>
      <c r="AZ81" s="73">
        <f t="shared" si="108"/>
        <v>0.65375302663438262</v>
      </c>
      <c r="BA81" s="73">
        <f t="shared" si="109"/>
        <v>0</v>
      </c>
      <c r="BB81" s="73">
        <f t="shared" si="110"/>
        <v>10.387409200968525</v>
      </c>
      <c r="BC81" s="5">
        <f t="shared" si="111"/>
        <v>3.6012781172234396</v>
      </c>
      <c r="BD81" s="11">
        <f t="shared" si="124"/>
        <v>10.407961516464173</v>
      </c>
      <c r="BE81" s="9">
        <v>1.1000000000000001</v>
      </c>
      <c r="BF81" s="8">
        <v>3</v>
      </c>
      <c r="BG81" s="73">
        <f t="shared" si="112"/>
        <v>1.7647058823529422</v>
      </c>
      <c r="BH81" s="73">
        <f t="shared" si="113"/>
        <v>0</v>
      </c>
      <c r="BI81" s="73">
        <f t="shared" si="114"/>
        <v>22.94117647058825</v>
      </c>
      <c r="BJ81" s="5">
        <f t="shared" si="115"/>
        <v>4.3987053549955322</v>
      </c>
      <c r="BK81" s="11">
        <f t="shared" si="125"/>
        <v>23.008949665421127</v>
      </c>
      <c r="BO81" s="40">
        <f t="shared" si="87"/>
        <v>2.9925354491675371</v>
      </c>
      <c r="BP81" s="44">
        <f t="shared" si="88"/>
        <v>1.4291365420287505</v>
      </c>
      <c r="BQ81" s="42">
        <f t="shared" si="89"/>
        <v>8.35558409720214</v>
      </c>
      <c r="BS81" s="57">
        <f t="shared" si="116"/>
        <v>-1.5633989071387866</v>
      </c>
      <c r="BT81" s="58">
        <f t="shared" si="117"/>
        <v>5.3630486480346029</v>
      </c>
    </row>
    <row r="82" spans="7:72" x14ac:dyDescent="0.25">
      <c r="G82" s="14" t="s">
        <v>29</v>
      </c>
      <c r="H82" s="10">
        <v>1</v>
      </c>
      <c r="I82" s="2">
        <v>0</v>
      </c>
      <c r="J82" s="2">
        <f t="shared" si="126"/>
        <v>15</v>
      </c>
      <c r="K82" s="5">
        <f t="shared" si="90"/>
        <v>3.8140748342903543</v>
      </c>
      <c r="L82" s="31">
        <f t="shared" si="118"/>
        <v>15.033296378372908</v>
      </c>
      <c r="M82" s="12">
        <v>1</v>
      </c>
      <c r="N82" s="8">
        <v>3</v>
      </c>
      <c r="O82" s="73">
        <f t="shared" si="91"/>
        <v>1</v>
      </c>
      <c r="P82" s="73">
        <f t="shared" si="92"/>
        <v>0</v>
      </c>
      <c r="Q82" s="73">
        <f t="shared" si="93"/>
        <v>15</v>
      </c>
      <c r="R82" s="5">
        <f t="shared" si="94"/>
        <v>3.8140748342903543</v>
      </c>
      <c r="S82" s="11">
        <f t="shared" si="119"/>
        <v>15.033296378372908</v>
      </c>
      <c r="T82" s="12">
        <v>0.9</v>
      </c>
      <c r="U82" s="8">
        <v>3</v>
      </c>
      <c r="V82" s="73">
        <f t="shared" si="95"/>
        <v>0.64285714285714302</v>
      </c>
      <c r="W82" s="73">
        <f t="shared" si="96"/>
        <v>0</v>
      </c>
      <c r="X82" s="73">
        <f t="shared" si="97"/>
        <v>10.714285714285717</v>
      </c>
      <c r="Y82" s="5">
        <f t="shared" si="98"/>
        <v>3.433630362450522</v>
      </c>
      <c r="Z82" s="11">
        <f t="shared" si="120"/>
        <v>10.733554102601312</v>
      </c>
      <c r="AA82" s="9">
        <v>1.1000000000000001</v>
      </c>
      <c r="AB82" s="8">
        <v>3</v>
      </c>
      <c r="AC82" s="73">
        <f t="shared" si="99"/>
        <v>1.8333333333333346</v>
      </c>
      <c r="AD82" s="73">
        <f t="shared" si="100"/>
        <v>0</v>
      </c>
      <c r="AE82" s="73">
        <f t="shared" si="101"/>
        <v>25.000000000000014</v>
      </c>
      <c r="AF82" s="5">
        <f t="shared" si="102"/>
        <v>4.194182788390858</v>
      </c>
      <c r="AG82" s="11">
        <f t="shared" si="121"/>
        <v>25.067132087877777</v>
      </c>
      <c r="AH82" s="6"/>
      <c r="AI82" s="6"/>
      <c r="AJ82" s="6"/>
      <c r="AK82" s="14" t="s">
        <v>29</v>
      </c>
      <c r="AL82" s="10">
        <v>1</v>
      </c>
      <c r="AM82" s="2">
        <v>0</v>
      </c>
      <c r="AN82" s="2">
        <f t="shared" si="127"/>
        <v>15.3</v>
      </c>
      <c r="AO82" s="31">
        <f t="shared" si="103"/>
        <v>3.7395033629310719</v>
      </c>
      <c r="AP82" s="31">
        <f t="shared" si="122"/>
        <v>15.332644912082195</v>
      </c>
      <c r="AQ82" s="12">
        <v>1</v>
      </c>
      <c r="AR82" s="8">
        <v>3</v>
      </c>
      <c r="AS82" s="73">
        <f t="shared" si="104"/>
        <v>1</v>
      </c>
      <c r="AT82" s="73">
        <f t="shared" si="105"/>
        <v>0</v>
      </c>
      <c r="AU82" s="73">
        <f t="shared" si="106"/>
        <v>15.3</v>
      </c>
      <c r="AV82" s="5">
        <f t="shared" si="107"/>
        <v>3.7395033629310719</v>
      </c>
      <c r="AW82" s="11">
        <f t="shared" si="123"/>
        <v>15.332644912082195</v>
      </c>
      <c r="AX82" s="12">
        <v>0.9</v>
      </c>
      <c r="AY82" s="8">
        <v>3</v>
      </c>
      <c r="AZ82" s="73">
        <f t="shared" si="108"/>
        <v>0.63829787234042556</v>
      </c>
      <c r="BA82" s="73">
        <f t="shared" si="109"/>
        <v>0</v>
      </c>
      <c r="BB82" s="73">
        <f t="shared" si="110"/>
        <v>10.851063829787236</v>
      </c>
      <c r="BC82" s="5">
        <f t="shared" si="111"/>
        <v>3.3664606634298004</v>
      </c>
      <c r="BD82" s="11">
        <f t="shared" si="124"/>
        <v>10.869821084633875</v>
      </c>
      <c r="BE82" s="9">
        <v>1.1000000000000001</v>
      </c>
      <c r="BF82" s="8">
        <v>3</v>
      </c>
      <c r="BG82" s="73">
        <f t="shared" si="112"/>
        <v>1.8644067796610182</v>
      </c>
      <c r="BH82" s="73">
        <f t="shared" si="113"/>
        <v>0</v>
      </c>
      <c r="BI82" s="73">
        <f t="shared" si="114"/>
        <v>25.932203389830523</v>
      </c>
      <c r="BJ82" s="5">
        <f t="shared" si="115"/>
        <v>4.1122288447184578</v>
      </c>
      <c r="BK82" s="11">
        <f t="shared" si="125"/>
        <v>25.999138164400442</v>
      </c>
      <c r="BO82" s="40">
        <f t="shared" si="87"/>
        <v>2.9934853370928671</v>
      </c>
      <c r="BP82" s="44">
        <f t="shared" si="88"/>
        <v>1.3626698203256282</v>
      </c>
      <c r="BQ82" s="42">
        <f t="shared" si="89"/>
        <v>9.3200607652266498</v>
      </c>
      <c r="BS82" s="57">
        <f t="shared" si="116"/>
        <v>-1.6308155167672389</v>
      </c>
      <c r="BT82" s="58">
        <f t="shared" si="117"/>
        <v>6.3265754281337827</v>
      </c>
    </row>
    <row r="83" spans="7:72" x14ac:dyDescent="0.25">
      <c r="G83" s="14" t="s">
        <v>30</v>
      </c>
      <c r="H83" s="10">
        <v>1</v>
      </c>
      <c r="I83" s="2">
        <v>0</v>
      </c>
      <c r="J83" s="2">
        <f t="shared" si="126"/>
        <v>16</v>
      </c>
      <c r="K83" s="5">
        <f t="shared" si="90"/>
        <v>3.5763343749973511</v>
      </c>
      <c r="L83" s="31">
        <f t="shared" si="118"/>
        <v>16.031219541881399</v>
      </c>
      <c r="M83" s="12">
        <v>1</v>
      </c>
      <c r="N83" s="8">
        <v>3</v>
      </c>
      <c r="O83" s="73">
        <f t="shared" si="91"/>
        <v>1</v>
      </c>
      <c r="P83" s="73">
        <f t="shared" si="92"/>
        <v>0</v>
      </c>
      <c r="Q83" s="73">
        <f t="shared" si="93"/>
        <v>16</v>
      </c>
      <c r="R83" s="5">
        <f t="shared" si="94"/>
        <v>3.5763343749973511</v>
      </c>
      <c r="S83" s="11">
        <f t="shared" si="119"/>
        <v>16.031219541881399</v>
      </c>
      <c r="T83" s="12">
        <v>0.9</v>
      </c>
      <c r="U83" s="8">
        <v>3</v>
      </c>
      <c r="V83" s="73">
        <f t="shared" si="95"/>
        <v>0.62790697674418616</v>
      </c>
      <c r="W83" s="73">
        <f t="shared" si="96"/>
        <v>0</v>
      </c>
      <c r="X83" s="73">
        <f t="shared" si="97"/>
        <v>11.162790697674421</v>
      </c>
      <c r="Y83" s="5">
        <f t="shared" si="98"/>
        <v>3.2194948968528299</v>
      </c>
      <c r="Z83" s="11">
        <f t="shared" si="120"/>
        <v>11.180436634207567</v>
      </c>
      <c r="AA83" s="9">
        <v>1.1000000000000001</v>
      </c>
      <c r="AB83" s="8">
        <v>3</v>
      </c>
      <c r="AC83" s="73">
        <f t="shared" si="99"/>
        <v>1.9411764705882368</v>
      </c>
      <c r="AD83" s="73">
        <f t="shared" si="100"/>
        <v>0</v>
      </c>
      <c r="AE83" s="73">
        <f t="shared" si="101"/>
        <v>28.235294117647079</v>
      </c>
      <c r="AF83" s="5">
        <f t="shared" si="102"/>
        <v>3.9328962722305385</v>
      </c>
      <c r="AG83" s="11">
        <f t="shared" si="121"/>
        <v>28.301943396169833</v>
      </c>
      <c r="AH83" s="6"/>
      <c r="AI83" s="6"/>
      <c r="AJ83" s="6"/>
      <c r="AK83" s="14" t="s">
        <v>30</v>
      </c>
      <c r="AL83" s="10">
        <v>1</v>
      </c>
      <c r="AM83" s="2">
        <v>0</v>
      </c>
      <c r="AN83" s="2">
        <f t="shared" si="127"/>
        <v>16.3</v>
      </c>
      <c r="AO83" s="31">
        <f t="shared" si="103"/>
        <v>3.5106784302672982</v>
      </c>
      <c r="AP83" s="31">
        <f t="shared" si="122"/>
        <v>16.330646037435262</v>
      </c>
      <c r="AQ83" s="12">
        <v>1</v>
      </c>
      <c r="AR83" s="8">
        <v>3</v>
      </c>
      <c r="AS83" s="73">
        <f t="shared" si="104"/>
        <v>1</v>
      </c>
      <c r="AT83" s="73">
        <f t="shared" si="105"/>
        <v>0</v>
      </c>
      <c r="AU83" s="73">
        <f t="shared" si="106"/>
        <v>16.3</v>
      </c>
      <c r="AV83" s="5">
        <f t="shared" si="107"/>
        <v>3.5106784302672982</v>
      </c>
      <c r="AW83" s="11">
        <f t="shared" si="123"/>
        <v>16.330646037435262</v>
      </c>
      <c r="AX83" s="12">
        <v>0.9</v>
      </c>
      <c r="AY83" s="8">
        <v>3</v>
      </c>
      <c r="AZ83" s="73">
        <f t="shared" si="108"/>
        <v>0.62355658198614317</v>
      </c>
      <c r="BA83" s="73">
        <f t="shared" si="109"/>
        <v>0</v>
      </c>
      <c r="BB83" s="73">
        <f t="shared" si="110"/>
        <v>11.293302540415704</v>
      </c>
      <c r="BC83" s="5">
        <f t="shared" si="111"/>
        <v>3.1603616260456748</v>
      </c>
      <c r="BD83" s="11">
        <f t="shared" si="124"/>
        <v>11.310504192134763</v>
      </c>
      <c r="BE83" s="9">
        <v>1.1000000000000001</v>
      </c>
      <c r="BF83" s="8">
        <v>3</v>
      </c>
      <c r="BG83" s="73">
        <f t="shared" si="112"/>
        <v>1.9760479041916184</v>
      </c>
      <c r="BH83" s="73">
        <f t="shared" si="113"/>
        <v>0</v>
      </c>
      <c r="BI83" s="73">
        <f t="shared" si="114"/>
        <v>29.281437125748528</v>
      </c>
      <c r="BJ83" s="5">
        <f t="shared" si="115"/>
        <v>3.8607326248832723</v>
      </c>
      <c r="BK83" s="11">
        <f t="shared" si="125"/>
        <v>29.348037846997954</v>
      </c>
      <c r="BO83" s="40">
        <f t="shared" si="87"/>
        <v>2.9942649555386325</v>
      </c>
      <c r="BP83" s="44">
        <f t="shared" si="88"/>
        <v>1.3006755792719638</v>
      </c>
      <c r="BQ83" s="42">
        <f t="shared" si="89"/>
        <v>10.460944508281216</v>
      </c>
      <c r="BS83" s="57">
        <f t="shared" si="116"/>
        <v>-1.6935893762666687</v>
      </c>
      <c r="BT83" s="58">
        <f t="shared" si="117"/>
        <v>7.4666795527425833</v>
      </c>
    </row>
    <row r="84" spans="7:72" x14ac:dyDescent="0.25">
      <c r="G84" s="14" t="s">
        <v>31</v>
      </c>
      <c r="H84" s="10">
        <v>1</v>
      </c>
      <c r="I84" s="2">
        <v>0</v>
      </c>
      <c r="J84" s="2">
        <f t="shared" si="126"/>
        <v>17</v>
      </c>
      <c r="K84" s="5">
        <f t="shared" si="90"/>
        <v>3.3664606634298009</v>
      </c>
      <c r="L84" s="31">
        <f t="shared" si="118"/>
        <v>17.029386365926403</v>
      </c>
      <c r="M84" s="12">
        <v>1</v>
      </c>
      <c r="N84" s="8">
        <v>3</v>
      </c>
      <c r="O84" s="73">
        <f t="shared" si="91"/>
        <v>1</v>
      </c>
      <c r="P84" s="73">
        <f t="shared" si="92"/>
        <v>0</v>
      </c>
      <c r="Q84" s="73">
        <f t="shared" si="93"/>
        <v>17</v>
      </c>
      <c r="R84" s="5">
        <f t="shared" si="94"/>
        <v>3.3664606634298009</v>
      </c>
      <c r="S84" s="11">
        <f t="shared" si="119"/>
        <v>17.029386365926403</v>
      </c>
      <c r="T84" s="12">
        <v>0.9</v>
      </c>
      <c r="U84" s="8">
        <v>3</v>
      </c>
      <c r="V84" s="73">
        <f t="shared" si="95"/>
        <v>0.61363636363636365</v>
      </c>
      <c r="W84" s="73">
        <f t="shared" si="96"/>
        <v>0</v>
      </c>
      <c r="X84" s="73">
        <f t="shared" si="97"/>
        <v>11.59090909090909</v>
      </c>
      <c r="Y84" s="5">
        <f t="shared" si="98"/>
        <v>3.0304768458605955</v>
      </c>
      <c r="Z84" s="11">
        <f t="shared" si="120"/>
        <v>11.607141040777261</v>
      </c>
      <c r="AA84" s="9">
        <v>1.1000000000000001</v>
      </c>
      <c r="AB84" s="8">
        <v>3</v>
      </c>
      <c r="AC84" s="73">
        <f t="shared" si="99"/>
        <v>2.0625000000000018</v>
      </c>
      <c r="AD84" s="73">
        <f t="shared" si="100"/>
        <v>0</v>
      </c>
      <c r="AE84" s="73">
        <f t="shared" si="101"/>
        <v>31.875000000000025</v>
      </c>
      <c r="AF84" s="5">
        <f t="shared" si="102"/>
        <v>3.7022128531994083</v>
      </c>
      <c r="AG84" s="11">
        <f t="shared" si="121"/>
        <v>31.941658242019958</v>
      </c>
      <c r="AH84" s="6"/>
      <c r="AI84" s="6"/>
      <c r="AJ84" s="6"/>
      <c r="AK84" s="14" t="s">
        <v>31</v>
      </c>
      <c r="AL84" s="10">
        <v>1</v>
      </c>
      <c r="AM84" s="2">
        <v>0</v>
      </c>
      <c r="AN84" s="2">
        <f t="shared" si="127"/>
        <v>17.3</v>
      </c>
      <c r="AO84" s="31">
        <f t="shared" si="103"/>
        <v>3.3082135338720353</v>
      </c>
      <c r="AP84" s="31">
        <f t="shared" si="122"/>
        <v>17.32887763243771</v>
      </c>
      <c r="AQ84" s="12">
        <v>1</v>
      </c>
      <c r="AR84" s="8">
        <v>3</v>
      </c>
      <c r="AS84" s="73">
        <f t="shared" si="104"/>
        <v>1</v>
      </c>
      <c r="AT84" s="73">
        <f t="shared" si="105"/>
        <v>0</v>
      </c>
      <c r="AU84" s="73">
        <f t="shared" si="106"/>
        <v>17.3</v>
      </c>
      <c r="AV84" s="5">
        <f t="shared" si="107"/>
        <v>3.3082135338720353</v>
      </c>
      <c r="AW84" s="11">
        <f t="shared" si="123"/>
        <v>17.32887763243771</v>
      </c>
      <c r="AX84" s="12">
        <v>0.9</v>
      </c>
      <c r="AY84" s="8">
        <v>3</v>
      </c>
      <c r="AZ84" s="73">
        <f t="shared" si="108"/>
        <v>0.60948081264108356</v>
      </c>
      <c r="BA84" s="73">
        <f t="shared" si="109"/>
        <v>0</v>
      </c>
      <c r="BB84" s="73">
        <f t="shared" si="110"/>
        <v>11.715575620767495</v>
      </c>
      <c r="BC84" s="5">
        <f t="shared" si="111"/>
        <v>2.9780206519497519</v>
      </c>
      <c r="BD84" s="11">
        <f t="shared" si="124"/>
        <v>11.731418455877334</v>
      </c>
      <c r="BE84" s="9">
        <v>1.1000000000000001</v>
      </c>
      <c r="BF84" s="8">
        <v>3</v>
      </c>
      <c r="BG84" s="73">
        <f t="shared" si="112"/>
        <v>2.1019108280254795</v>
      </c>
      <c r="BH84" s="73">
        <f t="shared" si="113"/>
        <v>0</v>
      </c>
      <c r="BI84" s="73">
        <f t="shared" si="114"/>
        <v>33.057324840764359</v>
      </c>
      <c r="BJ84" s="5">
        <f t="shared" si="115"/>
        <v>3.638186577864666</v>
      </c>
      <c r="BK84" s="11">
        <f t="shared" si="125"/>
        <v>33.124081191133243</v>
      </c>
      <c r="BO84" s="40">
        <f t="shared" si="87"/>
        <v>2.9949126651130697</v>
      </c>
      <c r="BP84" s="44">
        <f t="shared" si="88"/>
        <v>1.2427741510007273</v>
      </c>
      <c r="BQ84" s="42">
        <f t="shared" si="89"/>
        <v>11.824229491132847</v>
      </c>
      <c r="BS84" s="57">
        <f t="shared" si="116"/>
        <v>-1.7521385141123424</v>
      </c>
      <c r="BT84" s="58">
        <f t="shared" si="117"/>
        <v>8.8293168260197774</v>
      </c>
    </row>
    <row r="85" spans="7:72" x14ac:dyDescent="0.25">
      <c r="G85" s="14" t="s">
        <v>32</v>
      </c>
      <c r="H85" s="10">
        <v>1</v>
      </c>
      <c r="I85" s="2">
        <v>0</v>
      </c>
      <c r="J85" s="2">
        <f t="shared" si="126"/>
        <v>18</v>
      </c>
      <c r="K85" s="5">
        <f t="shared" si="90"/>
        <v>3.1798301198642345</v>
      </c>
      <c r="L85" s="31">
        <f t="shared" si="118"/>
        <v>18.027756377319946</v>
      </c>
      <c r="M85" s="12">
        <v>1</v>
      </c>
      <c r="N85" s="8">
        <v>3</v>
      </c>
      <c r="O85" s="73">
        <f t="shared" si="91"/>
        <v>1</v>
      </c>
      <c r="P85" s="73">
        <f t="shared" si="92"/>
        <v>0</v>
      </c>
      <c r="Q85" s="73">
        <f t="shared" si="93"/>
        <v>18</v>
      </c>
      <c r="R85" s="5">
        <f t="shared" si="94"/>
        <v>3.1798301198642345</v>
      </c>
      <c r="S85" s="11">
        <f t="shared" si="119"/>
        <v>18.027756377319946</v>
      </c>
      <c r="T85" s="12">
        <v>0.9</v>
      </c>
      <c r="U85" s="8">
        <v>3</v>
      </c>
      <c r="V85" s="73">
        <f t="shared" si="95"/>
        <v>0.60000000000000009</v>
      </c>
      <c r="W85" s="73">
        <f t="shared" si="96"/>
        <v>0</v>
      </c>
      <c r="X85" s="73">
        <f t="shared" si="97"/>
        <v>12</v>
      </c>
      <c r="Y85" s="5">
        <f t="shared" si="98"/>
        <v>2.8624052261117483</v>
      </c>
      <c r="Z85" s="11">
        <f t="shared" si="120"/>
        <v>12.014990636700473</v>
      </c>
      <c r="AA85" s="9">
        <v>1.1000000000000001</v>
      </c>
      <c r="AB85" s="8">
        <v>3</v>
      </c>
      <c r="AC85" s="73">
        <f t="shared" si="99"/>
        <v>2.200000000000002</v>
      </c>
      <c r="AD85" s="73">
        <f t="shared" si="100"/>
        <v>0</v>
      </c>
      <c r="AE85" s="73">
        <f t="shared" si="101"/>
        <v>36.000000000000028</v>
      </c>
      <c r="AF85" s="5">
        <f t="shared" si="102"/>
        <v>3.4970597392982499</v>
      </c>
      <c r="AG85" s="11">
        <f t="shared" si="121"/>
        <v>36.0671595776546</v>
      </c>
      <c r="AH85" s="6"/>
      <c r="AI85" s="6"/>
      <c r="AJ85" s="6"/>
      <c r="AK85" s="14" t="s">
        <v>32</v>
      </c>
      <c r="AL85" s="10">
        <v>1</v>
      </c>
      <c r="AM85" s="2">
        <v>0</v>
      </c>
      <c r="AN85" s="2">
        <f t="shared" si="127"/>
        <v>18.3</v>
      </c>
      <c r="AO85" s="31">
        <f t="shared" si="103"/>
        <v>3.1278061212861563</v>
      </c>
      <c r="AP85" s="31">
        <f t="shared" si="122"/>
        <v>18.3273020382161</v>
      </c>
      <c r="AQ85" s="12">
        <v>1</v>
      </c>
      <c r="AR85" s="8">
        <v>3</v>
      </c>
      <c r="AS85" s="73">
        <f t="shared" si="104"/>
        <v>1</v>
      </c>
      <c r="AT85" s="73">
        <f t="shared" si="105"/>
        <v>0</v>
      </c>
      <c r="AU85" s="73">
        <f t="shared" si="106"/>
        <v>18.3</v>
      </c>
      <c r="AV85" s="5">
        <f t="shared" si="107"/>
        <v>3.1278061212861563</v>
      </c>
      <c r="AW85" s="11">
        <f t="shared" si="123"/>
        <v>18.3273020382161</v>
      </c>
      <c r="AX85" s="12">
        <v>0.9</v>
      </c>
      <c r="AY85" s="8">
        <v>3</v>
      </c>
      <c r="AZ85" s="73">
        <f t="shared" si="108"/>
        <v>0.59602649006622532</v>
      </c>
      <c r="BA85" s="73">
        <f t="shared" si="109"/>
        <v>0</v>
      </c>
      <c r="BB85" s="73">
        <f t="shared" si="110"/>
        <v>12.119205298013247</v>
      </c>
      <c r="BC85" s="5">
        <f t="shared" si="111"/>
        <v>2.8155566842112285</v>
      </c>
      <c r="BD85" s="11">
        <f t="shared" si="124"/>
        <v>12.133852835445675</v>
      </c>
      <c r="BE85" s="9">
        <v>1.1000000000000001</v>
      </c>
      <c r="BF85" s="8">
        <v>3</v>
      </c>
      <c r="BG85" s="73">
        <f t="shared" si="112"/>
        <v>2.2448979591836755</v>
      </c>
      <c r="BH85" s="73">
        <f t="shared" si="113"/>
        <v>0</v>
      </c>
      <c r="BI85" s="73">
        <f t="shared" si="114"/>
        <v>37.346938775510239</v>
      </c>
      <c r="BJ85" s="5">
        <f t="shared" si="115"/>
        <v>3.4398696937460249</v>
      </c>
      <c r="BK85" s="11">
        <f t="shared" si="125"/>
        <v>37.414347552093666</v>
      </c>
      <c r="BO85" s="40">
        <f t="shared" si="87"/>
        <v>2.9954566089615398</v>
      </c>
      <c r="BP85" s="44">
        <f t="shared" si="88"/>
        <v>1.1886219874520165</v>
      </c>
      <c r="BQ85" s="42">
        <f t="shared" si="89"/>
        <v>13.471879744390662</v>
      </c>
      <c r="BS85" s="57">
        <f t="shared" si="116"/>
        <v>-1.8068346215095232</v>
      </c>
      <c r="BT85" s="58">
        <f t="shared" si="117"/>
        <v>10.476423135429123</v>
      </c>
    </row>
    <row r="86" spans="7:72" x14ac:dyDescent="0.25">
      <c r="G86" s="14" t="s">
        <v>33</v>
      </c>
      <c r="H86" s="10">
        <v>1</v>
      </c>
      <c r="I86" s="2">
        <v>0</v>
      </c>
      <c r="J86" s="2">
        <f t="shared" si="126"/>
        <v>19</v>
      </c>
      <c r="K86" s="5">
        <f t="shared" si="90"/>
        <v>3.0127875041833398</v>
      </c>
      <c r="L86" s="31">
        <f t="shared" si="118"/>
        <v>19.026297590440446</v>
      </c>
      <c r="M86" s="12">
        <v>1</v>
      </c>
      <c r="N86" s="8">
        <v>3</v>
      </c>
      <c r="O86" s="73">
        <f t="shared" si="91"/>
        <v>1</v>
      </c>
      <c r="P86" s="73">
        <f t="shared" si="92"/>
        <v>0</v>
      </c>
      <c r="Q86" s="73">
        <f t="shared" si="93"/>
        <v>19</v>
      </c>
      <c r="R86" s="5">
        <f t="shared" si="94"/>
        <v>3.0127875041833398</v>
      </c>
      <c r="S86" s="11">
        <f t="shared" si="119"/>
        <v>19.026297590440446</v>
      </c>
      <c r="T86" s="12">
        <v>0.9</v>
      </c>
      <c r="U86" s="8">
        <v>3</v>
      </c>
      <c r="V86" s="73">
        <f t="shared" si="95"/>
        <v>0.58695652173913049</v>
      </c>
      <c r="W86" s="73">
        <f t="shared" si="96"/>
        <v>0</v>
      </c>
      <c r="X86" s="73">
        <f t="shared" si="97"/>
        <v>12.391304347826086</v>
      </c>
      <c r="Y86" s="5">
        <f t="shared" si="98"/>
        <v>2.711983467444945</v>
      </c>
      <c r="Z86" s="11">
        <f t="shared" si="120"/>
        <v>12.405198160402991</v>
      </c>
      <c r="AA86" s="9">
        <v>1.1000000000000001</v>
      </c>
      <c r="AB86" s="8">
        <v>3</v>
      </c>
      <c r="AC86" s="73">
        <f t="shared" si="99"/>
        <v>2.3571428571428599</v>
      </c>
      <c r="AD86" s="73">
        <f t="shared" si="100"/>
        <v>0</v>
      </c>
      <c r="AE86" s="73">
        <f t="shared" si="101"/>
        <v>40.714285714285758</v>
      </c>
      <c r="AF86" s="5">
        <f t="shared" si="102"/>
        <v>3.3134253997927501</v>
      </c>
      <c r="AG86" s="11">
        <f t="shared" si="121"/>
        <v>40.782461716692296</v>
      </c>
      <c r="AH86" s="6"/>
      <c r="AI86" s="6"/>
      <c r="AJ86" s="6"/>
      <c r="AK86" s="14" t="s">
        <v>33</v>
      </c>
      <c r="AL86" s="10">
        <v>1</v>
      </c>
      <c r="AM86" s="2">
        <v>0</v>
      </c>
      <c r="AN86" s="2">
        <f t="shared" si="127"/>
        <v>19.3</v>
      </c>
      <c r="AO86" s="31">
        <f t="shared" si="103"/>
        <v>2.9660408899871178</v>
      </c>
      <c r="AP86" s="31">
        <f t="shared" si="122"/>
        <v>19.325889371514059</v>
      </c>
      <c r="AQ86" s="12">
        <v>1</v>
      </c>
      <c r="AR86" s="8">
        <v>3</v>
      </c>
      <c r="AS86" s="73">
        <f t="shared" si="104"/>
        <v>1</v>
      </c>
      <c r="AT86" s="73">
        <f t="shared" si="105"/>
        <v>0</v>
      </c>
      <c r="AU86" s="73">
        <f t="shared" si="106"/>
        <v>19.3</v>
      </c>
      <c r="AV86" s="5">
        <f t="shared" si="107"/>
        <v>2.9660408899871178</v>
      </c>
      <c r="AW86" s="11">
        <f t="shared" si="123"/>
        <v>19.325889371514059</v>
      </c>
      <c r="AX86" s="12">
        <v>0.9</v>
      </c>
      <c r="AY86" s="8">
        <v>3</v>
      </c>
      <c r="AZ86" s="73">
        <f t="shared" si="108"/>
        <v>0.58315334773218153</v>
      </c>
      <c r="BA86" s="73">
        <f t="shared" si="109"/>
        <v>0</v>
      </c>
      <c r="BB86" s="73">
        <f t="shared" si="110"/>
        <v>12.50539956803456</v>
      </c>
      <c r="BC86" s="5">
        <f t="shared" si="111"/>
        <v>2.6698897620076245</v>
      </c>
      <c r="BD86" s="11">
        <f t="shared" si="124"/>
        <v>12.518989024005501</v>
      </c>
      <c r="BE86" s="9">
        <v>1.1000000000000001</v>
      </c>
      <c r="BF86" s="8">
        <v>3</v>
      </c>
      <c r="BG86" s="73">
        <f t="shared" si="112"/>
        <v>2.4087591240875939</v>
      </c>
      <c r="BH86" s="73">
        <f t="shared" si="113"/>
        <v>0</v>
      </c>
      <c r="BI86" s="73">
        <f t="shared" si="114"/>
        <v>42.262773722627784</v>
      </c>
      <c r="BJ86" s="5">
        <f t="shared" si="115"/>
        <v>3.2620334773967508</v>
      </c>
      <c r="BK86" s="11">
        <f t="shared" si="125"/>
        <v>42.331361462252929</v>
      </c>
      <c r="BO86" s="40">
        <f t="shared" si="87"/>
        <v>2.995917810736124</v>
      </c>
      <c r="BP86" s="44">
        <f t="shared" si="88"/>
        <v>1.1379086360251023</v>
      </c>
      <c r="BQ86" s="42">
        <f t="shared" si="89"/>
        <v>15.488997455606324</v>
      </c>
      <c r="BS86" s="57">
        <f t="shared" si="116"/>
        <v>-1.8580091747110217</v>
      </c>
      <c r="BT86" s="58">
        <f t="shared" si="117"/>
        <v>12.4930796448702</v>
      </c>
    </row>
    <row r="87" spans="7:72" ht="15.75" thickBot="1" x14ac:dyDescent="0.3">
      <c r="G87" s="15" t="s">
        <v>34</v>
      </c>
      <c r="H87" s="16">
        <v>1</v>
      </c>
      <c r="I87" s="17">
        <v>0</v>
      </c>
      <c r="J87" s="17">
        <f t="shared" si="126"/>
        <v>20</v>
      </c>
      <c r="K87" s="35">
        <f t="shared" si="90"/>
        <v>2.8624052261117479</v>
      </c>
      <c r="L87" s="36">
        <f t="shared" si="118"/>
        <v>20.024984394500787</v>
      </c>
      <c r="M87" s="19">
        <v>1</v>
      </c>
      <c r="N87" s="20">
        <v>3</v>
      </c>
      <c r="O87" s="76">
        <f t="shared" si="91"/>
        <v>1</v>
      </c>
      <c r="P87" s="76">
        <f t="shared" si="92"/>
        <v>0</v>
      </c>
      <c r="Q87" s="76">
        <f t="shared" si="93"/>
        <v>20</v>
      </c>
      <c r="R87" s="35">
        <f t="shared" si="94"/>
        <v>2.8624052261117479</v>
      </c>
      <c r="S87" s="18">
        <f t="shared" si="119"/>
        <v>20.024984394500787</v>
      </c>
      <c r="T87" s="19">
        <v>0.9</v>
      </c>
      <c r="U87" s="20">
        <v>3</v>
      </c>
      <c r="V87" s="76">
        <f t="shared" si="95"/>
        <v>0.57446808510638314</v>
      </c>
      <c r="W87" s="76">
        <f t="shared" si="96"/>
        <v>0</v>
      </c>
      <c r="X87" s="76">
        <f t="shared" si="97"/>
        <v>12.765957446808514</v>
      </c>
      <c r="Y87" s="35">
        <f>180+DEGREES(ATAN2(X87,V87))</f>
        <v>182.57657183026882</v>
      </c>
      <c r="Z87" s="18">
        <f t="shared" si="120"/>
        <v>12.778876441789848</v>
      </c>
      <c r="AA87" s="37">
        <v>1.1000000000000001</v>
      </c>
      <c r="AB87" s="20">
        <v>3</v>
      </c>
      <c r="AC87" s="76">
        <f t="shared" si="99"/>
        <v>2.5384615384615414</v>
      </c>
      <c r="AD87" s="76">
        <f t="shared" si="100"/>
        <v>0</v>
      </c>
      <c r="AE87" s="76">
        <f t="shared" si="101"/>
        <v>46.153846153846203</v>
      </c>
      <c r="AF87" s="35">
        <f t="shared" si="102"/>
        <v>3.1480960995627596</v>
      </c>
      <c r="AG87" s="18">
        <f t="shared" si="121"/>
        <v>46.223601133783944</v>
      </c>
      <c r="AH87" s="6"/>
      <c r="AI87" s="6"/>
      <c r="AJ87" s="6"/>
      <c r="AK87" s="15" t="s">
        <v>34</v>
      </c>
      <c r="AL87" s="16">
        <v>1</v>
      </c>
      <c r="AM87" s="17">
        <v>0</v>
      </c>
      <c r="AN87" s="17">
        <f t="shared" si="127"/>
        <v>20.3</v>
      </c>
      <c r="AO87" s="35">
        <f t="shared" si="103"/>
        <v>2.82017247244849</v>
      </c>
      <c r="AP87" s="36">
        <f t="shared" si="122"/>
        <v>20.32461561752153</v>
      </c>
      <c r="AQ87" s="19">
        <v>1</v>
      </c>
      <c r="AR87" s="20">
        <v>3</v>
      </c>
      <c r="AS87" s="76">
        <f t="shared" si="104"/>
        <v>1</v>
      </c>
      <c r="AT87" s="76">
        <f t="shared" si="105"/>
        <v>0</v>
      </c>
      <c r="AU87" s="76">
        <f t="shared" si="106"/>
        <v>20.3</v>
      </c>
      <c r="AV87" s="35">
        <f t="shared" si="107"/>
        <v>2.82017247244849</v>
      </c>
      <c r="AW87" s="18">
        <f t="shared" si="123"/>
        <v>20.32461561752153</v>
      </c>
      <c r="AX87" s="19">
        <v>0.9</v>
      </c>
      <c r="AY87" s="20">
        <v>3</v>
      </c>
      <c r="AZ87" s="76">
        <f t="shared" si="108"/>
        <v>0.57082452431289643</v>
      </c>
      <c r="BA87" s="76">
        <f t="shared" si="109"/>
        <v>0</v>
      </c>
      <c r="BB87" s="76">
        <f t="shared" si="110"/>
        <v>12.875264270613108</v>
      </c>
      <c r="BC87" s="35">
        <f>180+DEGREES(ATAN2(BB87,AZ87))</f>
        <v>182.5385445983988</v>
      </c>
      <c r="BD87" s="18">
        <f t="shared" si="124"/>
        <v>12.887911804310408</v>
      </c>
      <c r="BE87" s="37">
        <v>1.1000000000000001</v>
      </c>
      <c r="BF87" s="20">
        <v>3</v>
      </c>
      <c r="BG87" s="76">
        <f t="shared" si="112"/>
        <v>2.5984251968503975</v>
      </c>
      <c r="BH87" s="76">
        <f t="shared" si="113"/>
        <v>0</v>
      </c>
      <c r="BI87" s="76">
        <f t="shared" si="114"/>
        <v>47.952755905511879</v>
      </c>
      <c r="BJ87" s="35">
        <f t="shared" si="115"/>
        <v>3.1016640298684615</v>
      </c>
      <c r="BK87" s="18">
        <f t="shared" si="125"/>
        <v>48.023104985384187</v>
      </c>
      <c r="BO87" s="41">
        <f t="shared" si="87"/>
        <v>2.9963122302074296</v>
      </c>
      <c r="BP87" s="45"/>
      <c r="BQ87" s="43">
        <f t="shared" si="89"/>
        <v>17.995038516002424</v>
      </c>
      <c r="BS87" s="57"/>
      <c r="BT87" s="59">
        <f t="shared" si="117"/>
        <v>14.998726285794994</v>
      </c>
    </row>
    <row r="88" spans="7:72" ht="15.75" thickBot="1" x14ac:dyDescent="0.3">
      <c r="G88" s="51" t="s">
        <v>35</v>
      </c>
      <c r="H88" s="77">
        <v>1</v>
      </c>
      <c r="I88" s="78">
        <v>0</v>
      </c>
      <c r="J88" s="78">
        <f t="shared" si="126"/>
        <v>21</v>
      </c>
      <c r="K88" s="78">
        <f t="shared" si="90"/>
        <v>2.7263109939062655</v>
      </c>
      <c r="L88" s="79">
        <f t="shared" si="118"/>
        <v>21.023796041628639</v>
      </c>
      <c r="M88" s="80">
        <v>1</v>
      </c>
      <c r="N88" s="78">
        <v>3</v>
      </c>
      <c r="O88" s="78">
        <f t="shared" si="91"/>
        <v>1</v>
      </c>
      <c r="P88" s="78">
        <f t="shared" si="92"/>
        <v>0</v>
      </c>
      <c r="Q88" s="78">
        <f t="shared" si="93"/>
        <v>21</v>
      </c>
      <c r="R88" s="78">
        <f t="shared" si="94"/>
        <v>2.7263109939062655</v>
      </c>
      <c r="S88" s="83">
        <f t="shared" si="119"/>
        <v>21.023796041628639</v>
      </c>
      <c r="T88" s="80">
        <v>0.9</v>
      </c>
      <c r="U88" s="78">
        <v>3</v>
      </c>
      <c r="V88" s="78">
        <f t="shared" si="95"/>
        <v>0.56250000000000011</v>
      </c>
      <c r="W88" s="78">
        <f t="shared" si="96"/>
        <v>0</v>
      </c>
      <c r="X88" s="78">
        <f t="shared" si="97"/>
        <v>13.125000000000002</v>
      </c>
      <c r="Y88" s="78">
        <f>180+DEGREES(ATAN2(X88,V88))</f>
        <v>182.45403167452707</v>
      </c>
      <c r="Z88" s="83">
        <f t="shared" si="120"/>
        <v>13.137048041702522</v>
      </c>
      <c r="AA88" s="84">
        <v>1.1000000000000001</v>
      </c>
      <c r="AB88" s="78">
        <v>3</v>
      </c>
      <c r="AC88" s="78">
        <f t="shared" si="99"/>
        <v>2.750000000000004</v>
      </c>
      <c r="AD88" s="78">
        <f t="shared" si="100"/>
        <v>0</v>
      </c>
      <c r="AE88" s="78">
        <f t="shared" si="101"/>
        <v>52.500000000000071</v>
      </c>
      <c r="AF88" s="78">
        <f t="shared" si="102"/>
        <v>2.9984671396944584</v>
      </c>
      <c r="AG88" s="83">
        <f t="shared" si="121"/>
        <v>52.571974473097427</v>
      </c>
      <c r="AH88" s="6"/>
      <c r="AI88" s="6"/>
      <c r="AJ88" s="6"/>
      <c r="AK88" s="85" t="s">
        <v>35</v>
      </c>
      <c r="AL88" s="77">
        <v>1</v>
      </c>
      <c r="AM88" s="78">
        <v>0</v>
      </c>
      <c r="AN88" s="78">
        <f t="shared" si="127"/>
        <v>21.3</v>
      </c>
      <c r="AO88" s="78">
        <f t="shared" si="103"/>
        <v>2.6879689656035737</v>
      </c>
      <c r="AP88" s="79">
        <f t="shared" si="122"/>
        <v>21.323461257497573</v>
      </c>
      <c r="AQ88" s="80">
        <v>1</v>
      </c>
      <c r="AR88" s="78">
        <v>3</v>
      </c>
      <c r="AS88" s="78">
        <f t="shared" si="104"/>
        <v>1</v>
      </c>
      <c r="AT88" s="78">
        <f t="shared" si="105"/>
        <v>0</v>
      </c>
      <c r="AU88" s="78">
        <f t="shared" si="106"/>
        <v>21.3</v>
      </c>
      <c r="AV88" s="78">
        <f t="shared" si="107"/>
        <v>2.6879689656035737</v>
      </c>
      <c r="AW88" s="83">
        <f t="shared" si="123"/>
        <v>21.323461257497573</v>
      </c>
      <c r="AX88" s="80">
        <v>0.9</v>
      </c>
      <c r="AY88" s="78">
        <v>3</v>
      </c>
      <c r="AZ88" s="78">
        <f t="shared" si="108"/>
        <v>0.55900621118012428</v>
      </c>
      <c r="BA88" s="78">
        <f t="shared" si="109"/>
        <v>0</v>
      </c>
      <c r="BB88" s="78">
        <f t="shared" si="110"/>
        <v>13.229813664596275</v>
      </c>
      <c r="BC88" s="78">
        <f>180+DEGREES(ATAN2(BB88,AZ88))</f>
        <v>182.41950921665634</v>
      </c>
      <c r="BD88" s="83">
        <f t="shared" si="124"/>
        <v>13.241618388402388</v>
      </c>
      <c r="BE88" s="84">
        <v>1.1000000000000001</v>
      </c>
      <c r="BF88" s="78">
        <v>3</v>
      </c>
      <c r="BG88" s="78">
        <f t="shared" si="112"/>
        <v>2.8205128205128251</v>
      </c>
      <c r="BH88" s="78">
        <f t="shared" si="113"/>
        <v>0</v>
      </c>
      <c r="BI88" s="78">
        <f t="shared" si="114"/>
        <v>54.615384615384706</v>
      </c>
      <c r="BJ88" s="78">
        <f t="shared" si="115"/>
        <v>2.956310657503654</v>
      </c>
      <c r="BK88" s="83">
        <f t="shared" si="125"/>
        <v>54.688166263434702</v>
      </c>
      <c r="BO88" s="50">
        <f t="shared" si="87"/>
        <v>2.9966521586893435</v>
      </c>
      <c r="BP88" s="51"/>
      <c r="BQ88" s="52">
        <f t="shared" si="89"/>
        <v>21.161917903372753</v>
      </c>
      <c r="BR88" s="86"/>
      <c r="BS88" s="50">
        <f t="shared" si="116"/>
        <v>-2.9966521586893435</v>
      </c>
      <c r="BT88" s="85">
        <f t="shared" si="117"/>
        <v>18.16526574468341</v>
      </c>
    </row>
  </sheetData>
  <mergeCells count="111">
    <mergeCell ref="AF65:AF66"/>
    <mergeCell ref="AG65:AG66"/>
    <mergeCell ref="AK65:AK66"/>
    <mergeCell ref="AL65:AN65"/>
    <mergeCell ref="BT65:BT66"/>
    <mergeCell ref="BJ65:BJ66"/>
    <mergeCell ref="BK65:BK66"/>
    <mergeCell ref="BO65:BO66"/>
    <mergeCell ref="BP65:BP66"/>
    <mergeCell ref="BQ65:BQ66"/>
    <mergeCell ref="BS65:BS66"/>
    <mergeCell ref="AX65:AY65"/>
    <mergeCell ref="AZ65:BB65"/>
    <mergeCell ref="BC65:BC66"/>
    <mergeCell ref="BD65:BD66"/>
    <mergeCell ref="BE65:BF65"/>
    <mergeCell ref="BG65:BI65"/>
    <mergeCell ref="R65:R66"/>
    <mergeCell ref="S65:S66"/>
    <mergeCell ref="T65:U65"/>
    <mergeCell ref="V65:X65"/>
    <mergeCell ref="Y65:Y66"/>
    <mergeCell ref="Z65:Z66"/>
    <mergeCell ref="BP37:BP38"/>
    <mergeCell ref="BQ37:BQ38"/>
    <mergeCell ref="BS37:BS38"/>
    <mergeCell ref="AQ37:AR37"/>
    <mergeCell ref="V37:X37"/>
    <mergeCell ref="Y37:Y38"/>
    <mergeCell ref="Z37:Z38"/>
    <mergeCell ref="AA37:AB37"/>
    <mergeCell ref="AC37:AE37"/>
    <mergeCell ref="AF37:AF38"/>
    <mergeCell ref="AO65:AO66"/>
    <mergeCell ref="AP65:AP66"/>
    <mergeCell ref="AQ65:AR65"/>
    <mergeCell ref="AS65:AU65"/>
    <mergeCell ref="AV65:AV66"/>
    <mergeCell ref="AW65:AW66"/>
    <mergeCell ref="AA65:AB65"/>
    <mergeCell ref="AC65:AE65"/>
    <mergeCell ref="BT37:BT38"/>
    <mergeCell ref="G65:G66"/>
    <mergeCell ref="H65:J65"/>
    <mergeCell ref="K65:K66"/>
    <mergeCell ref="L65:L66"/>
    <mergeCell ref="M65:N65"/>
    <mergeCell ref="O65:Q65"/>
    <mergeCell ref="BD37:BD38"/>
    <mergeCell ref="BE37:BF37"/>
    <mergeCell ref="BG37:BI37"/>
    <mergeCell ref="BJ37:BJ38"/>
    <mergeCell ref="BK37:BK38"/>
    <mergeCell ref="BO37:BO38"/>
    <mergeCell ref="AS37:AU37"/>
    <mergeCell ref="AV37:AV38"/>
    <mergeCell ref="AW37:AW38"/>
    <mergeCell ref="AX37:AY37"/>
    <mergeCell ref="AZ37:BB37"/>
    <mergeCell ref="BC37:BC38"/>
    <mergeCell ref="AG37:AG38"/>
    <mergeCell ref="AK37:AK38"/>
    <mergeCell ref="AL37:AN37"/>
    <mergeCell ref="AO37:AO38"/>
    <mergeCell ref="AP37:AP38"/>
    <mergeCell ref="BT9:BT10"/>
    <mergeCell ref="G37:G38"/>
    <mergeCell ref="H37:J37"/>
    <mergeCell ref="K37:K38"/>
    <mergeCell ref="L37:L38"/>
    <mergeCell ref="M37:N37"/>
    <mergeCell ref="O37:Q37"/>
    <mergeCell ref="R37:R38"/>
    <mergeCell ref="S37:S38"/>
    <mergeCell ref="T37:U37"/>
    <mergeCell ref="BJ9:BJ10"/>
    <mergeCell ref="BK9:BK10"/>
    <mergeCell ref="BO9:BO10"/>
    <mergeCell ref="BP9:BP10"/>
    <mergeCell ref="BQ9:BQ10"/>
    <mergeCell ref="BS9:BS10"/>
    <mergeCell ref="AX9:AY9"/>
    <mergeCell ref="AZ9:BB9"/>
    <mergeCell ref="BC9:BC10"/>
    <mergeCell ref="BD9:BD10"/>
    <mergeCell ref="BE9:BF9"/>
    <mergeCell ref="BG9:BI9"/>
    <mergeCell ref="AO9:AO10"/>
    <mergeCell ref="AP9:AP10"/>
    <mergeCell ref="AQ9:AR9"/>
    <mergeCell ref="AS9:AU9"/>
    <mergeCell ref="AV9:AV10"/>
    <mergeCell ref="AW9:AW10"/>
    <mergeCell ref="AA9:AB9"/>
    <mergeCell ref="AC9:AE9"/>
    <mergeCell ref="AF9:AF10"/>
    <mergeCell ref="AG9:AG10"/>
    <mergeCell ref="AK9:AK10"/>
    <mergeCell ref="AL9:AN9"/>
    <mergeCell ref="R9:R10"/>
    <mergeCell ref="S9:S10"/>
    <mergeCell ref="T9:U9"/>
    <mergeCell ref="V9:X9"/>
    <mergeCell ref="Y9:Y10"/>
    <mergeCell ref="Z9:Z10"/>
    <mergeCell ref="G9:G10"/>
    <mergeCell ref="H9:J9"/>
    <mergeCell ref="K9:K10"/>
    <mergeCell ref="L9:L10"/>
    <mergeCell ref="M9:N9"/>
    <mergeCell ref="O9:Q9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J88"/>
  <sheetViews>
    <sheetView tabSelected="1" topLeftCell="BZ39" zoomScale="70" zoomScaleNormal="70" workbookViewId="0">
      <selection activeCell="CO69" sqref="CO69"/>
    </sheetView>
  </sheetViews>
  <sheetFormatPr defaultRowHeight="15" x14ac:dyDescent="0.25"/>
  <cols>
    <col min="2" max="2" width="15.42578125" customWidth="1"/>
    <col min="3" max="3" width="18.5703125" customWidth="1"/>
    <col min="4" max="4" width="16.5703125" customWidth="1"/>
    <col min="31" max="31" width="8.42578125" customWidth="1"/>
    <col min="61" max="61" width="9.5703125" customWidth="1"/>
  </cols>
  <sheetData>
    <row r="2" spans="2:71" ht="30.75" customHeight="1" x14ac:dyDescent="0.25">
      <c r="B2" s="3" t="s">
        <v>54</v>
      </c>
      <c r="C2" s="4" t="s">
        <v>11</v>
      </c>
      <c r="D2" s="4" t="s">
        <v>53</v>
      </c>
    </row>
    <row r="3" spans="2:71" x14ac:dyDescent="0.25">
      <c r="B3" s="1">
        <v>3</v>
      </c>
      <c r="C3" s="1">
        <v>3</v>
      </c>
      <c r="D3" s="1">
        <f>B3/C3</f>
        <v>1</v>
      </c>
    </row>
    <row r="4" spans="2:71" x14ac:dyDescent="0.25">
      <c r="B4" s="1">
        <v>3</v>
      </c>
      <c r="C4" s="1">
        <v>2</v>
      </c>
      <c r="D4" s="1">
        <f t="shared" ref="D4:D5" si="0">B4/C4</f>
        <v>1.5</v>
      </c>
    </row>
    <row r="5" spans="2:71" x14ac:dyDescent="0.25">
      <c r="B5" s="1">
        <v>3</v>
      </c>
      <c r="C5" s="1">
        <v>4</v>
      </c>
      <c r="D5" s="1">
        <f t="shared" si="0"/>
        <v>0.75</v>
      </c>
    </row>
    <row r="7" spans="2:71" ht="15.75" thickBot="1" x14ac:dyDescent="0.3"/>
    <row r="8" spans="2:71" ht="15.75" thickBot="1" x14ac:dyDescent="0.3">
      <c r="F8" s="47" t="s">
        <v>46</v>
      </c>
      <c r="G8" s="21"/>
      <c r="H8" s="21"/>
      <c r="I8" s="21"/>
      <c r="J8" s="21"/>
      <c r="K8" s="21"/>
      <c r="L8" s="27" t="s">
        <v>55</v>
      </c>
      <c r="M8" s="21"/>
      <c r="N8" s="21"/>
      <c r="O8" s="21"/>
      <c r="P8" s="21"/>
      <c r="Q8" s="21"/>
      <c r="R8" s="21"/>
      <c r="S8" s="27" t="s">
        <v>56</v>
      </c>
      <c r="T8" s="21"/>
      <c r="U8" s="21"/>
      <c r="V8" s="21"/>
      <c r="W8" s="21"/>
      <c r="X8" s="21"/>
      <c r="Y8" s="21"/>
      <c r="Z8" s="27" t="s">
        <v>57</v>
      </c>
      <c r="AA8" s="21"/>
      <c r="AB8" s="21"/>
      <c r="AC8" s="21"/>
      <c r="AD8" s="21"/>
      <c r="AE8" s="21"/>
      <c r="AF8" s="21"/>
      <c r="AG8" s="6"/>
      <c r="AH8" s="6"/>
      <c r="AI8" s="6"/>
      <c r="AJ8" s="47" t="s">
        <v>43</v>
      </c>
      <c r="AK8" s="6"/>
      <c r="AL8" s="21"/>
      <c r="AM8" s="21"/>
      <c r="AN8" s="21"/>
      <c r="AO8" s="21"/>
      <c r="AP8" s="27" t="s">
        <v>55</v>
      </c>
      <c r="AQ8" s="21"/>
      <c r="AR8" s="21"/>
      <c r="AS8" s="21"/>
      <c r="AT8" s="21"/>
      <c r="AU8" s="21"/>
      <c r="AV8" s="21"/>
      <c r="AW8" s="27" t="s">
        <v>56</v>
      </c>
      <c r="AX8" s="21"/>
      <c r="AY8" s="21"/>
      <c r="AZ8" s="21"/>
      <c r="BA8" s="21"/>
      <c r="BB8" s="21"/>
      <c r="BC8" s="21"/>
      <c r="BD8" s="27" t="s">
        <v>57</v>
      </c>
      <c r="BE8" s="21"/>
      <c r="BF8" s="21"/>
      <c r="BG8" s="21"/>
      <c r="BH8" s="21"/>
      <c r="BI8" s="21"/>
      <c r="BN8" s="46" t="s">
        <v>51</v>
      </c>
      <c r="BR8" s="46" t="s">
        <v>52</v>
      </c>
    </row>
    <row r="9" spans="2:71" x14ac:dyDescent="0.25">
      <c r="F9" s="92" t="s">
        <v>2</v>
      </c>
      <c r="G9" s="94" t="s">
        <v>0</v>
      </c>
      <c r="H9" s="95"/>
      <c r="I9" s="96"/>
      <c r="J9" s="97" t="s">
        <v>45</v>
      </c>
      <c r="K9" s="102" t="s">
        <v>47</v>
      </c>
      <c r="L9" s="99" t="s">
        <v>42</v>
      </c>
      <c r="M9" s="100"/>
      <c r="N9" s="101" t="s">
        <v>3</v>
      </c>
      <c r="O9" s="95"/>
      <c r="P9" s="96"/>
      <c r="Q9" s="97" t="s">
        <v>45</v>
      </c>
      <c r="R9" s="104" t="s">
        <v>47</v>
      </c>
      <c r="S9" s="106" t="s">
        <v>42</v>
      </c>
      <c r="T9" s="100"/>
      <c r="U9" s="101" t="s">
        <v>3</v>
      </c>
      <c r="V9" s="95"/>
      <c r="W9" s="96"/>
      <c r="X9" s="97" t="s">
        <v>45</v>
      </c>
      <c r="Y9" s="102" t="s">
        <v>47</v>
      </c>
      <c r="Z9" s="99" t="s">
        <v>42</v>
      </c>
      <c r="AA9" s="100"/>
      <c r="AB9" s="101" t="s">
        <v>3</v>
      </c>
      <c r="AC9" s="95"/>
      <c r="AD9" s="96"/>
      <c r="AE9" s="97" t="s">
        <v>45</v>
      </c>
      <c r="AF9" s="104" t="s">
        <v>47</v>
      </c>
      <c r="AG9" s="6"/>
      <c r="AH9" s="6"/>
      <c r="AI9" s="6"/>
      <c r="AJ9" s="92" t="s">
        <v>2</v>
      </c>
      <c r="AK9" s="94" t="s">
        <v>0</v>
      </c>
      <c r="AL9" s="95"/>
      <c r="AM9" s="96"/>
      <c r="AN9" s="97" t="s">
        <v>45</v>
      </c>
      <c r="AO9" s="102" t="s">
        <v>47</v>
      </c>
      <c r="AP9" s="99" t="s">
        <v>42</v>
      </c>
      <c r="AQ9" s="100"/>
      <c r="AR9" s="101" t="s">
        <v>3</v>
      </c>
      <c r="AS9" s="95"/>
      <c r="AT9" s="96"/>
      <c r="AU9" s="97" t="s">
        <v>45</v>
      </c>
      <c r="AV9" s="102" t="s">
        <v>47</v>
      </c>
      <c r="AW9" s="99" t="s">
        <v>42</v>
      </c>
      <c r="AX9" s="100"/>
      <c r="AY9" s="101" t="s">
        <v>3</v>
      </c>
      <c r="AZ9" s="95"/>
      <c r="BA9" s="96"/>
      <c r="BB9" s="97" t="s">
        <v>45</v>
      </c>
      <c r="BC9" s="104" t="s">
        <v>47</v>
      </c>
      <c r="BD9" s="106" t="s">
        <v>42</v>
      </c>
      <c r="BE9" s="100"/>
      <c r="BF9" s="101" t="s">
        <v>3</v>
      </c>
      <c r="BG9" s="95"/>
      <c r="BH9" s="96"/>
      <c r="BI9" s="97" t="s">
        <v>45</v>
      </c>
      <c r="BJ9" s="104" t="s">
        <v>47</v>
      </c>
      <c r="BN9" s="107" t="s">
        <v>55</v>
      </c>
      <c r="BO9" s="109" t="s">
        <v>56</v>
      </c>
      <c r="BP9" s="104" t="s">
        <v>57</v>
      </c>
      <c r="BR9" s="112" t="s">
        <v>56</v>
      </c>
      <c r="BS9" s="114" t="s">
        <v>57</v>
      </c>
    </row>
    <row r="10" spans="2:71" ht="15.75" thickBot="1" x14ac:dyDescent="0.3">
      <c r="F10" s="93"/>
      <c r="G10" s="22" t="s">
        <v>36</v>
      </c>
      <c r="H10" s="23" t="s">
        <v>37</v>
      </c>
      <c r="I10" s="23" t="s">
        <v>38</v>
      </c>
      <c r="J10" s="98"/>
      <c r="K10" s="103"/>
      <c r="L10" s="24" t="s">
        <v>58</v>
      </c>
      <c r="M10" s="25" t="s">
        <v>59</v>
      </c>
      <c r="N10" s="26" t="s">
        <v>39</v>
      </c>
      <c r="O10" s="23" t="s">
        <v>40</v>
      </c>
      <c r="P10" s="23" t="s">
        <v>41</v>
      </c>
      <c r="Q10" s="98"/>
      <c r="R10" s="105"/>
      <c r="S10" s="25" t="s">
        <v>58</v>
      </c>
      <c r="T10" s="25" t="s">
        <v>59</v>
      </c>
      <c r="U10" s="26" t="s">
        <v>39</v>
      </c>
      <c r="V10" s="23" t="s">
        <v>40</v>
      </c>
      <c r="W10" s="23" t="s">
        <v>41</v>
      </c>
      <c r="X10" s="98"/>
      <c r="Y10" s="103"/>
      <c r="Z10" s="24" t="s">
        <v>58</v>
      </c>
      <c r="AA10" s="25" t="s">
        <v>59</v>
      </c>
      <c r="AB10" s="26" t="s">
        <v>39</v>
      </c>
      <c r="AC10" s="23" t="s">
        <v>40</v>
      </c>
      <c r="AD10" s="23" t="s">
        <v>41</v>
      </c>
      <c r="AE10" s="98"/>
      <c r="AF10" s="105"/>
      <c r="AG10" s="6"/>
      <c r="AH10" s="6"/>
      <c r="AI10" s="6"/>
      <c r="AJ10" s="93"/>
      <c r="AK10" s="22" t="s">
        <v>36</v>
      </c>
      <c r="AL10" s="23" t="s">
        <v>37</v>
      </c>
      <c r="AM10" s="23" t="s">
        <v>38</v>
      </c>
      <c r="AN10" s="98"/>
      <c r="AO10" s="103"/>
      <c r="AP10" s="63" t="s">
        <v>58</v>
      </c>
      <c r="AQ10" s="64" t="s">
        <v>59</v>
      </c>
      <c r="AR10" s="65" t="s">
        <v>39</v>
      </c>
      <c r="AS10" s="66" t="s">
        <v>40</v>
      </c>
      <c r="AT10" s="66" t="s">
        <v>41</v>
      </c>
      <c r="AU10" s="116"/>
      <c r="AV10" s="117"/>
      <c r="AW10" s="63" t="s">
        <v>58</v>
      </c>
      <c r="AX10" s="64" t="s">
        <v>59</v>
      </c>
      <c r="AY10" s="65" t="s">
        <v>39</v>
      </c>
      <c r="AZ10" s="66" t="s">
        <v>40</v>
      </c>
      <c r="BA10" s="66" t="s">
        <v>41</v>
      </c>
      <c r="BB10" s="116"/>
      <c r="BC10" s="111"/>
      <c r="BD10" s="64" t="s">
        <v>58</v>
      </c>
      <c r="BE10" s="64" t="s">
        <v>59</v>
      </c>
      <c r="BF10" s="65" t="s">
        <v>39</v>
      </c>
      <c r="BG10" s="66" t="s">
        <v>40</v>
      </c>
      <c r="BH10" s="66" t="s">
        <v>41</v>
      </c>
      <c r="BI10" s="116"/>
      <c r="BJ10" s="111"/>
      <c r="BN10" s="108"/>
      <c r="BO10" s="110"/>
      <c r="BP10" s="111"/>
      <c r="BR10" s="113"/>
      <c r="BS10" s="115"/>
    </row>
    <row r="11" spans="2:71" ht="15.75" thickBot="1" x14ac:dyDescent="0.3">
      <c r="F11" s="51" t="s">
        <v>14</v>
      </c>
      <c r="G11" s="77">
        <v>1</v>
      </c>
      <c r="H11" s="78">
        <v>0</v>
      </c>
      <c r="I11" s="78">
        <v>0.01</v>
      </c>
      <c r="J11" s="78">
        <f>DEGREES(ATAN2(I11,G11))</f>
        <v>89.427061302316517</v>
      </c>
      <c r="K11" s="79">
        <f>SQRT(G11*G11+H11*H11+I11*I11)</f>
        <v>1.0000499987500624</v>
      </c>
      <c r="L11" s="80">
        <v>1</v>
      </c>
      <c r="M11" s="79">
        <v>3</v>
      </c>
      <c r="N11" s="78">
        <f>M11/(I11*(1-L11)+M11)*G11</f>
        <v>1</v>
      </c>
      <c r="O11" s="78">
        <f>M11/(I11*(1-L11)+M11)*H11</f>
        <v>0</v>
      </c>
      <c r="P11" s="78">
        <f>M11/(I11*(1-L11)+M11)*I11</f>
        <v>0.01</v>
      </c>
      <c r="Q11" s="81">
        <f>DEGREES(ATAN2(P11,N11))</f>
        <v>89.427061302316517</v>
      </c>
      <c r="R11" s="83">
        <f>SQRT(N11*N11+O11*O11+P11*P11)</f>
        <v>1.0000499987500624</v>
      </c>
      <c r="S11" s="84">
        <v>0.75</v>
      </c>
      <c r="T11" s="81">
        <v>3</v>
      </c>
      <c r="U11" s="78">
        <f>T11/(I11*(1-S11)+T11)*G11</f>
        <v>0.99916736053288924</v>
      </c>
      <c r="V11" s="78">
        <f>T11/(I11*(1-S11)+T11)*H11</f>
        <v>0</v>
      </c>
      <c r="W11" s="78">
        <f>T11/(I11*(1-S11)+T11)*I11</f>
        <v>9.9916736053288924E-3</v>
      </c>
      <c r="X11" s="78">
        <f>DEGREES(ATAN2(W11,U11))</f>
        <v>89.427061302316517</v>
      </c>
      <c r="Y11" s="79">
        <f>SQRT(U11*U11+V11*V11+W11*W11)</f>
        <v>0.99921731765201915</v>
      </c>
      <c r="Z11" s="80">
        <v>1.5</v>
      </c>
      <c r="AA11" s="81">
        <v>3</v>
      </c>
      <c r="AB11" s="91">
        <f>AA11/(I11*(1-Z11)+AA11)*G11</f>
        <v>1.001669449081803</v>
      </c>
      <c r="AC11" s="91">
        <f>AA11/(I11*(1-Z11)+AA11)*H11</f>
        <v>0</v>
      </c>
      <c r="AD11" s="91">
        <f>AA11/(I11*(1-Z11)+AA11)*I11</f>
        <v>1.001669449081803E-2</v>
      </c>
      <c r="AE11" s="78">
        <f>DEGREES(ATAN2(AD11,AB11))</f>
        <v>89.427061302316517</v>
      </c>
      <c r="AF11" s="83">
        <f>SQRT(AB11*AB11+AC11*AC11+AD11*AD11)</f>
        <v>1.0017195313022329</v>
      </c>
      <c r="AG11" s="6"/>
      <c r="AH11" s="6"/>
      <c r="AI11" s="6"/>
      <c r="AJ11" s="51" t="s">
        <v>14</v>
      </c>
      <c r="AK11" s="77">
        <v>1</v>
      </c>
      <c r="AL11" s="78">
        <v>0</v>
      </c>
      <c r="AM11" s="78">
        <v>0.11</v>
      </c>
      <c r="AN11" s="78">
        <f>DEGREES(ATAN2(AM11,AK11))</f>
        <v>83.722701510402459</v>
      </c>
      <c r="AO11" s="79">
        <f>SQRT(AK11*AK11+AL11*AL11+AM11*AM11)</f>
        <v>1.0060318086422517</v>
      </c>
      <c r="AP11" s="80">
        <v>1</v>
      </c>
      <c r="AQ11" s="78">
        <v>3</v>
      </c>
      <c r="AR11" s="78">
        <f>AQ11/(AM11*(1-AP11)+AQ11)*AK11</f>
        <v>1</v>
      </c>
      <c r="AS11" s="78">
        <f>AQ11/(AM11*(1-AP11)+AQ11)*AL11</f>
        <v>0</v>
      </c>
      <c r="AT11" s="78">
        <f>AQ11/(AM11*(1-AP11)+AQ11)*AM11</f>
        <v>0.11</v>
      </c>
      <c r="AU11" s="78">
        <f>DEGREES(ATAN2(AT11,AR11))</f>
        <v>83.722701510402459</v>
      </c>
      <c r="AV11" s="79">
        <f>SQRT(AR11*AR11+AS11*AS11+AT11*AT11)</f>
        <v>1.0060318086422517</v>
      </c>
      <c r="AW11" s="80">
        <v>0.75</v>
      </c>
      <c r="AX11" s="78">
        <v>3</v>
      </c>
      <c r="AY11" s="78">
        <f>AX11/(AM11*(1-AW11)+AX11)*AK11</f>
        <v>0.99091659785301411</v>
      </c>
      <c r="AZ11" s="78">
        <f>AX11/(AM11*(1-AW11)+AX11)*AL11</f>
        <v>0</v>
      </c>
      <c r="BA11" s="78">
        <f>AX11/(AM11*(1-AW11)+AX11)*AM11</f>
        <v>0.10900082576383155</v>
      </c>
      <c r="BB11" s="78">
        <f>DEGREES(ATAN2(BA11,AY11))</f>
        <v>83.722701510402459</v>
      </c>
      <c r="BC11" s="83">
        <f>SQRT(AY11*AY11+AZ11*AZ11+BA11*BA11)</f>
        <v>0.99689361715169456</v>
      </c>
      <c r="BD11" s="84">
        <v>1.5</v>
      </c>
      <c r="BE11" s="78">
        <v>3</v>
      </c>
      <c r="BF11" s="78">
        <f>BE11/(AM11*(1-BD11)+BE11)*AK11</f>
        <v>1.0186757215619695</v>
      </c>
      <c r="BG11" s="78">
        <f>BE11/(AM11*(1-BD11)+BE11)*AL11</f>
        <v>0</v>
      </c>
      <c r="BH11" s="78">
        <f>BE11/(AM11*(1-BD11)+BE11)*AM11</f>
        <v>0.11205432937181664</v>
      </c>
      <c r="BI11" s="81">
        <f>DEGREES(ATAN2(BH11,BF11))</f>
        <v>83.722701510402459</v>
      </c>
      <c r="BJ11" s="83">
        <f>SQRT(BF11*BF11+BG11*BG11+BH11*BH11)</f>
        <v>1.0248201785829389</v>
      </c>
      <c r="BN11" s="88">
        <f t="shared" ref="BN11:BN32" si="1">(AV11-R11)/0.1</f>
        <v>5.981809892189327E-2</v>
      </c>
      <c r="BO11" s="89">
        <f t="shared" ref="BO11:BO30" si="2">(BC11-Y11)/0.1</f>
        <v>-2.3237005003245992E-2</v>
      </c>
      <c r="BP11" s="90">
        <f t="shared" ref="BP11:BP32" si="3">(BJ11-AF11)/0.1</f>
        <v>0.23100647280706044</v>
      </c>
      <c r="BQ11" s="86"/>
      <c r="BR11" s="50">
        <f>BO11-BN11</f>
        <v>-8.3055103925139262E-2</v>
      </c>
      <c r="BS11" s="87">
        <f>BP11-BN11</f>
        <v>0.17118837388516717</v>
      </c>
    </row>
    <row r="12" spans="2:71" x14ac:dyDescent="0.25">
      <c r="F12" s="13" t="s">
        <v>15</v>
      </c>
      <c r="G12" s="48">
        <v>1</v>
      </c>
      <c r="H12" s="7">
        <v>0</v>
      </c>
      <c r="I12" s="7">
        <v>1</v>
      </c>
      <c r="J12" s="28">
        <f t="shared" ref="J12:J32" si="4">DEGREES(ATAN2(I12,G12))</f>
        <v>45</v>
      </c>
      <c r="K12" s="29">
        <f>SQRT(G12*G12+H12*H12+I12*I12)</f>
        <v>1.4142135623730951</v>
      </c>
      <c r="L12" s="32">
        <v>1</v>
      </c>
      <c r="M12" s="67">
        <v>3</v>
      </c>
      <c r="N12" s="74">
        <f t="shared" ref="N12:N32" si="5">M12/(I12*(1-L12)+M12)*G12</f>
        <v>1</v>
      </c>
      <c r="O12" s="74">
        <f t="shared" ref="O12:O32" si="6">M12/(I12*(1-L12)+M12)*H12</f>
        <v>0</v>
      </c>
      <c r="P12" s="74">
        <f t="shared" ref="P12:P32" si="7">M12/(I12*(1-L12)+M12)*I12</f>
        <v>1</v>
      </c>
      <c r="Q12" s="70">
        <f t="shared" ref="Q12:Q32" si="8">DEGREES(ATAN2(P12,N12))</f>
        <v>45</v>
      </c>
      <c r="R12" s="30">
        <f>SQRT(N12*N12+O12*O12+P12*P12)</f>
        <v>1.4142135623730951</v>
      </c>
      <c r="S12" s="34">
        <v>0.75</v>
      </c>
      <c r="T12" s="60">
        <v>3</v>
      </c>
      <c r="U12" s="74">
        <f t="shared" ref="U12:U32" si="9">T12/(I12*(1-S12)+T12)*G12</f>
        <v>0.92307692307692313</v>
      </c>
      <c r="V12" s="74">
        <f t="shared" ref="V12:V32" si="10">T12/(I12*(1-S12)+T12)*H12</f>
        <v>0</v>
      </c>
      <c r="W12" s="74">
        <f t="shared" ref="W12:W32" si="11">T12/(I12*(1-S12)+T12)*I12</f>
        <v>0.92307692307692313</v>
      </c>
      <c r="X12" s="28">
        <f t="shared" ref="X12:X30" si="12">DEGREES(ATAN2(W12,U12))</f>
        <v>45</v>
      </c>
      <c r="Y12" s="29">
        <f>SQRT(U12*U12+V12*V12+W12*W12)</f>
        <v>1.3054279037290109</v>
      </c>
      <c r="Z12" s="32">
        <v>1.5</v>
      </c>
      <c r="AA12" s="60">
        <v>3</v>
      </c>
      <c r="AB12" s="73">
        <f t="shared" ref="AB12:AB32" si="13">AA12/(I12*(1-Z12)+AA12)*G12</f>
        <v>1.2</v>
      </c>
      <c r="AC12" s="73">
        <f t="shared" ref="AC12:AC32" si="14">AA12/(I12*(1-Z12)+AA12)*H12</f>
        <v>0</v>
      </c>
      <c r="AD12" s="73">
        <f t="shared" ref="AD12:AD32" si="15">AA12/(I12*(1-Z12)+AA12)*I12</f>
        <v>1.2</v>
      </c>
      <c r="AE12" s="28">
        <f t="shared" ref="AE12:AE17" si="16">DEGREES(ATAN2(AD12,AB12))</f>
        <v>45</v>
      </c>
      <c r="AF12" s="30">
        <f>SQRT(AB12*AB12+AC12*AC12+AD12*AD12)</f>
        <v>1.697056274847714</v>
      </c>
      <c r="AG12" s="6"/>
      <c r="AH12" s="6"/>
      <c r="AI12" s="6"/>
      <c r="AJ12" s="13" t="s">
        <v>15</v>
      </c>
      <c r="AK12" s="48">
        <v>1</v>
      </c>
      <c r="AL12" s="7">
        <v>0</v>
      </c>
      <c r="AM12" s="7">
        <v>1.1000000000000001</v>
      </c>
      <c r="AN12" s="29">
        <f t="shared" ref="AN12:AN32" si="17">DEGREES(ATAN2(AM12,AK12))</f>
        <v>42.27368900609374</v>
      </c>
      <c r="AO12" s="29">
        <f>SQRT(AK12*AK12+AL12*AL12+AM12*AM12)</f>
        <v>1.4866068747318506</v>
      </c>
      <c r="AP12" s="32">
        <v>1</v>
      </c>
      <c r="AQ12" s="33">
        <v>3</v>
      </c>
      <c r="AR12" s="74">
        <f t="shared" ref="AR12:AR32" si="18">AQ12/(AM12*(1-AP12)+AQ12)*AK12</f>
        <v>1</v>
      </c>
      <c r="AS12" s="74">
        <f t="shared" ref="AS12:AS32" si="19">AQ12/(AM12*(1-AP12)+AQ12)*AL12</f>
        <v>0</v>
      </c>
      <c r="AT12" s="74">
        <f t="shared" ref="AT12:AT32" si="20">AQ12/(AM12*(1-AP12)+AQ12)*AM12</f>
        <v>1.1000000000000001</v>
      </c>
      <c r="AU12" s="28">
        <f t="shared" ref="AU12:AU32" si="21">DEGREES(ATAN2(AT12,AR12))</f>
        <v>42.27368900609374</v>
      </c>
      <c r="AV12" s="29">
        <f>SQRT(AR12*AR12+AS12*AS12+AT12*AT12)</f>
        <v>1.4866068747318506</v>
      </c>
      <c r="AW12" s="32">
        <v>0.75</v>
      </c>
      <c r="AX12" s="33">
        <v>3</v>
      </c>
      <c r="AY12" s="74">
        <f t="shared" ref="AY12:AY32" si="22">AX12/(AM12*(1-AW12)+AX12)*AK12</f>
        <v>0.91603053435114501</v>
      </c>
      <c r="AZ12" s="74">
        <f t="shared" ref="AZ12:AZ32" si="23">AX12/(AM12*(1-AW12)+AX12)*AL12</f>
        <v>0</v>
      </c>
      <c r="BA12" s="74">
        <f t="shared" ref="BA12:BA32" si="24">AX12/(AM12*(1-AW12)+AX12)*AM12</f>
        <v>1.0076335877862597</v>
      </c>
      <c r="BB12" s="28">
        <f t="shared" ref="BB12:BB30" si="25">DEGREES(ATAN2(BA12,AY12))</f>
        <v>42.273689006093733</v>
      </c>
      <c r="BC12" s="30">
        <f>SQRT(AY12*AY12+AZ12*AZ12+BA12*BA12)</f>
        <v>1.361777289830703</v>
      </c>
      <c r="BD12" s="34">
        <v>1.5</v>
      </c>
      <c r="BE12" s="33">
        <v>3</v>
      </c>
      <c r="BF12" s="74">
        <f t="shared" ref="BF12:BF32" si="26">BE12/(AM12*(1-BD12)+BE12)*AK12</f>
        <v>1.2244897959183672</v>
      </c>
      <c r="BG12" s="74">
        <f t="shared" ref="BG12:BG32" si="27">BE12/(AM12*(1-BD12)+BE12)*AL12</f>
        <v>0</v>
      </c>
      <c r="BH12" s="74">
        <f t="shared" ref="BH12:BH32" si="28">BE12/(AM12*(1-BD12)+BE12)*AM12</f>
        <v>1.346938775510204</v>
      </c>
      <c r="BI12" s="70">
        <f t="shared" ref="BI12:BI16" si="29">DEGREES(ATAN2(BH12,BF12))</f>
        <v>42.273689006093733</v>
      </c>
      <c r="BJ12" s="30">
        <f>SQRT(BF12*BF12+BG12*BG12+BH12*BH12)</f>
        <v>1.8203349486512455</v>
      </c>
      <c r="BN12" s="40">
        <f t="shared" si="1"/>
        <v>0.72393312358755457</v>
      </c>
      <c r="BO12" s="44">
        <f t="shared" si="2"/>
        <v>0.56349386101692156</v>
      </c>
      <c r="BP12" s="42">
        <f t="shared" si="3"/>
        <v>1.2327867380353141</v>
      </c>
      <c r="BR12" s="57">
        <f t="shared" ref="BR12:BR32" si="30">BO12-BN12</f>
        <v>-0.16043926257063301</v>
      </c>
      <c r="BS12" s="56">
        <f t="shared" ref="BS12:BS32" si="31">BP12-BN12</f>
        <v>0.50885361444775956</v>
      </c>
    </row>
    <row r="13" spans="2:71" x14ac:dyDescent="0.25">
      <c r="F13" s="14" t="s">
        <v>16</v>
      </c>
      <c r="G13" s="10">
        <v>1</v>
      </c>
      <c r="H13" s="2">
        <v>0</v>
      </c>
      <c r="I13" s="2">
        <f>I12+1</f>
        <v>2</v>
      </c>
      <c r="J13" s="5">
        <f t="shared" si="4"/>
        <v>26.56505117707799</v>
      </c>
      <c r="K13" s="31">
        <f t="shared" ref="K13:K32" si="32">SQRT(G13*G13+H13*H13+I13*I13)</f>
        <v>2.2360679774997898</v>
      </c>
      <c r="L13" s="12">
        <v>1</v>
      </c>
      <c r="M13" s="68">
        <v>3</v>
      </c>
      <c r="N13" s="73">
        <f t="shared" si="5"/>
        <v>1</v>
      </c>
      <c r="O13" s="73">
        <f t="shared" si="6"/>
        <v>0</v>
      </c>
      <c r="P13" s="73">
        <f t="shared" si="7"/>
        <v>2</v>
      </c>
      <c r="Q13" s="71">
        <f t="shared" si="8"/>
        <v>26.56505117707799</v>
      </c>
      <c r="R13" s="11">
        <f t="shared" ref="R13:R32" si="33">SQRT(N13*N13+O13*O13+P13*P13)</f>
        <v>2.2360679774997898</v>
      </c>
      <c r="S13" s="9">
        <v>0.75</v>
      </c>
      <c r="T13" s="61">
        <v>3</v>
      </c>
      <c r="U13" s="73">
        <f t="shared" si="9"/>
        <v>0.8571428571428571</v>
      </c>
      <c r="V13" s="73">
        <f t="shared" si="10"/>
        <v>0</v>
      </c>
      <c r="W13" s="73">
        <f t="shared" si="11"/>
        <v>1.7142857142857142</v>
      </c>
      <c r="X13" s="5">
        <f t="shared" si="12"/>
        <v>26.56505117707799</v>
      </c>
      <c r="Y13" s="31">
        <f t="shared" ref="Y13:Y32" si="34">SQRT(U13*U13+V13*V13+W13*W13)</f>
        <v>1.9166296949998196</v>
      </c>
      <c r="Z13" s="12">
        <v>1.5</v>
      </c>
      <c r="AA13" s="61">
        <v>3</v>
      </c>
      <c r="AB13" s="73">
        <f t="shared" si="13"/>
        <v>1.5</v>
      </c>
      <c r="AC13" s="73">
        <f t="shared" si="14"/>
        <v>0</v>
      </c>
      <c r="AD13" s="73">
        <f t="shared" si="15"/>
        <v>3</v>
      </c>
      <c r="AE13" s="5">
        <f t="shared" si="16"/>
        <v>26.56505117707799</v>
      </c>
      <c r="AF13" s="11">
        <f t="shared" ref="AF13:AF32" si="35">SQRT(AB13*AB13+AC13*AC13+AD13*AD13)</f>
        <v>3.3541019662496847</v>
      </c>
      <c r="AG13" s="6"/>
      <c r="AH13" s="6"/>
      <c r="AI13" s="6"/>
      <c r="AJ13" s="14" t="s">
        <v>16</v>
      </c>
      <c r="AK13" s="10">
        <v>1</v>
      </c>
      <c r="AL13" s="2">
        <v>0</v>
      </c>
      <c r="AM13" s="2">
        <f>AM12+1</f>
        <v>2.1</v>
      </c>
      <c r="AN13" s="31">
        <f t="shared" si="17"/>
        <v>25.463345061871614</v>
      </c>
      <c r="AO13" s="31">
        <f t="shared" ref="AO13:AO32" si="36">SQRT(AK13*AK13+AL13*AL13+AM13*AM13)</f>
        <v>2.3259406699226015</v>
      </c>
      <c r="AP13" s="12">
        <v>1</v>
      </c>
      <c r="AQ13" s="8">
        <v>3</v>
      </c>
      <c r="AR13" s="73">
        <f t="shared" si="18"/>
        <v>1</v>
      </c>
      <c r="AS13" s="73">
        <f t="shared" si="19"/>
        <v>0</v>
      </c>
      <c r="AT13" s="73">
        <f t="shared" si="20"/>
        <v>2.1</v>
      </c>
      <c r="AU13" s="5">
        <f t="shared" si="21"/>
        <v>25.463345061871614</v>
      </c>
      <c r="AV13" s="31">
        <f t="shared" ref="AV13:AV32" si="37">SQRT(AR13*AR13+AS13*AS13+AT13*AT13)</f>
        <v>2.3259406699226015</v>
      </c>
      <c r="AW13" s="12">
        <v>0.75</v>
      </c>
      <c r="AX13" s="8">
        <v>3</v>
      </c>
      <c r="AY13" s="73">
        <f t="shared" si="22"/>
        <v>0.85106382978723405</v>
      </c>
      <c r="AZ13" s="73">
        <f t="shared" si="23"/>
        <v>0</v>
      </c>
      <c r="BA13" s="73">
        <f t="shared" si="24"/>
        <v>1.7872340425531916</v>
      </c>
      <c r="BB13" s="5">
        <f t="shared" si="25"/>
        <v>25.463345061871614</v>
      </c>
      <c r="BC13" s="11">
        <f t="shared" ref="BC13:BC32" si="38">SQRT(AY13*AY13+AZ13*AZ13+BA13*BA13)</f>
        <v>1.9795239744022142</v>
      </c>
      <c r="BD13" s="9">
        <v>1.5</v>
      </c>
      <c r="BE13" s="8">
        <v>3</v>
      </c>
      <c r="BF13" s="73">
        <f t="shared" si="26"/>
        <v>1.5384615384615385</v>
      </c>
      <c r="BG13" s="73">
        <f t="shared" si="27"/>
        <v>0</v>
      </c>
      <c r="BH13" s="73">
        <f t="shared" si="28"/>
        <v>3.2307692307692313</v>
      </c>
      <c r="BI13" s="71">
        <f t="shared" si="29"/>
        <v>25.463345061871614</v>
      </c>
      <c r="BJ13" s="11">
        <f t="shared" ref="BJ13:BJ32" si="39">SQRT(BF13*BF13+BG13*BG13+BH13*BH13)</f>
        <v>3.5783702614193871</v>
      </c>
      <c r="BN13" s="40">
        <f t="shared" si="1"/>
        <v>0.89872692422811706</v>
      </c>
      <c r="BO13" s="44">
        <f t="shared" si="2"/>
        <v>0.62894279402394559</v>
      </c>
      <c r="BP13" s="42">
        <f t="shared" si="3"/>
        <v>2.2426829516970237</v>
      </c>
      <c r="BR13" s="57">
        <f t="shared" si="30"/>
        <v>-0.26978413020417147</v>
      </c>
      <c r="BS13" s="58">
        <f t="shared" si="31"/>
        <v>1.3439560274689066</v>
      </c>
    </row>
    <row r="14" spans="2:71" x14ac:dyDescent="0.25">
      <c r="F14" s="14" t="s">
        <v>17</v>
      </c>
      <c r="G14" s="10">
        <v>1</v>
      </c>
      <c r="H14" s="2">
        <v>0</v>
      </c>
      <c r="I14" s="2">
        <f t="shared" ref="I14:I32" si="40">I13+1</f>
        <v>3</v>
      </c>
      <c r="J14" s="5">
        <f t="shared" si="4"/>
        <v>18.43494882292201</v>
      </c>
      <c r="K14" s="31">
        <f t="shared" si="32"/>
        <v>3.1622776601683795</v>
      </c>
      <c r="L14" s="12">
        <v>1</v>
      </c>
      <c r="M14" s="68">
        <v>3</v>
      </c>
      <c r="N14" s="73">
        <f t="shared" si="5"/>
        <v>1</v>
      </c>
      <c r="O14" s="73">
        <f t="shared" si="6"/>
        <v>0</v>
      </c>
      <c r="P14" s="73">
        <f t="shared" si="7"/>
        <v>3</v>
      </c>
      <c r="Q14" s="71">
        <f t="shared" si="8"/>
        <v>18.43494882292201</v>
      </c>
      <c r="R14" s="11">
        <f t="shared" si="33"/>
        <v>3.1622776601683795</v>
      </c>
      <c r="S14" s="9">
        <v>0.75</v>
      </c>
      <c r="T14" s="61">
        <v>3</v>
      </c>
      <c r="U14" s="73">
        <f t="shared" si="9"/>
        <v>0.8</v>
      </c>
      <c r="V14" s="73">
        <f t="shared" si="10"/>
        <v>0</v>
      </c>
      <c r="W14" s="73">
        <f t="shared" si="11"/>
        <v>2.4000000000000004</v>
      </c>
      <c r="X14" s="5">
        <f t="shared" si="12"/>
        <v>18.43494882292201</v>
      </c>
      <c r="Y14" s="31">
        <f t="shared" si="34"/>
        <v>2.529822128134704</v>
      </c>
      <c r="Z14" s="12">
        <v>1.5</v>
      </c>
      <c r="AA14" s="61">
        <v>3</v>
      </c>
      <c r="AB14" s="73">
        <f t="shared" si="13"/>
        <v>2</v>
      </c>
      <c r="AC14" s="73">
        <f t="shared" si="14"/>
        <v>0</v>
      </c>
      <c r="AD14" s="73">
        <f t="shared" si="15"/>
        <v>6</v>
      </c>
      <c r="AE14" s="5">
        <f t="shared" si="16"/>
        <v>18.43494882292201</v>
      </c>
      <c r="AF14" s="11">
        <f t="shared" si="35"/>
        <v>6.324555320336759</v>
      </c>
      <c r="AG14" s="6"/>
      <c r="AH14" s="6"/>
      <c r="AI14" s="6"/>
      <c r="AJ14" s="14" t="s">
        <v>17</v>
      </c>
      <c r="AK14" s="10">
        <v>1</v>
      </c>
      <c r="AL14" s="2">
        <v>0</v>
      </c>
      <c r="AM14" s="2">
        <f t="shared" ref="AM14:AM32" si="41">AM13+1</f>
        <v>3.1</v>
      </c>
      <c r="AN14" s="31">
        <f t="shared" si="17"/>
        <v>17.87869659584134</v>
      </c>
      <c r="AO14" s="31">
        <f t="shared" si="36"/>
        <v>3.2572994949804666</v>
      </c>
      <c r="AP14" s="12">
        <v>1</v>
      </c>
      <c r="AQ14" s="8">
        <v>3</v>
      </c>
      <c r="AR14" s="73">
        <f t="shared" si="18"/>
        <v>1</v>
      </c>
      <c r="AS14" s="73">
        <f t="shared" si="19"/>
        <v>0</v>
      </c>
      <c r="AT14" s="73">
        <f t="shared" si="20"/>
        <v>3.1</v>
      </c>
      <c r="AU14" s="5">
        <f t="shared" si="21"/>
        <v>17.87869659584134</v>
      </c>
      <c r="AV14" s="31">
        <f t="shared" si="37"/>
        <v>3.2572994949804666</v>
      </c>
      <c r="AW14" s="12">
        <v>0.75</v>
      </c>
      <c r="AX14" s="8">
        <v>3</v>
      </c>
      <c r="AY14" s="73">
        <f t="shared" si="22"/>
        <v>0.79470198675496695</v>
      </c>
      <c r="AZ14" s="73">
        <f t="shared" si="23"/>
        <v>0</v>
      </c>
      <c r="BA14" s="73">
        <f t="shared" si="24"/>
        <v>2.4635761589403975</v>
      </c>
      <c r="BB14" s="5">
        <f t="shared" si="25"/>
        <v>17.87869659584134</v>
      </c>
      <c r="BC14" s="11">
        <f t="shared" si="38"/>
        <v>2.588582380116927</v>
      </c>
      <c r="BD14" s="9">
        <v>1.5</v>
      </c>
      <c r="BE14" s="8">
        <v>3</v>
      </c>
      <c r="BF14" s="73">
        <f t="shared" si="26"/>
        <v>2.0689655172413794</v>
      </c>
      <c r="BG14" s="73">
        <f t="shared" si="27"/>
        <v>0</v>
      </c>
      <c r="BH14" s="73">
        <f t="shared" si="28"/>
        <v>6.4137931034482767</v>
      </c>
      <c r="BI14" s="71">
        <f t="shared" si="29"/>
        <v>17.87869659584134</v>
      </c>
      <c r="BJ14" s="11">
        <f t="shared" si="39"/>
        <v>6.7392403344423446</v>
      </c>
      <c r="BN14" s="40">
        <f t="shared" si="1"/>
        <v>0.95021834812087036</v>
      </c>
      <c r="BO14" s="44">
        <f t="shared" si="2"/>
        <v>0.58760251982223011</v>
      </c>
      <c r="BP14" s="42">
        <f t="shared" si="3"/>
        <v>4.1468501410558556</v>
      </c>
      <c r="BR14" s="57">
        <f t="shared" si="30"/>
        <v>-0.36261582829864025</v>
      </c>
      <c r="BS14" s="58">
        <f t="shared" si="31"/>
        <v>3.1966317929349852</v>
      </c>
    </row>
    <row r="15" spans="2:71" x14ac:dyDescent="0.25">
      <c r="F15" s="14" t="s">
        <v>18</v>
      </c>
      <c r="G15" s="10">
        <v>1</v>
      </c>
      <c r="H15" s="2">
        <v>0</v>
      </c>
      <c r="I15" s="2">
        <f t="shared" si="40"/>
        <v>4</v>
      </c>
      <c r="J15" s="5">
        <f t="shared" si="4"/>
        <v>14.036243467926479</v>
      </c>
      <c r="K15" s="31">
        <f t="shared" si="32"/>
        <v>4.1231056256176606</v>
      </c>
      <c r="L15" s="12">
        <v>1</v>
      </c>
      <c r="M15" s="68">
        <v>3</v>
      </c>
      <c r="N15" s="73">
        <f t="shared" si="5"/>
        <v>1</v>
      </c>
      <c r="O15" s="73">
        <f t="shared" si="6"/>
        <v>0</v>
      </c>
      <c r="P15" s="73">
        <f t="shared" si="7"/>
        <v>4</v>
      </c>
      <c r="Q15" s="71">
        <f t="shared" si="8"/>
        <v>14.036243467926479</v>
      </c>
      <c r="R15" s="11">
        <f t="shared" si="33"/>
        <v>4.1231056256176606</v>
      </c>
      <c r="S15" s="9">
        <v>0.75</v>
      </c>
      <c r="T15" s="61">
        <v>3</v>
      </c>
      <c r="U15" s="73">
        <f t="shared" si="9"/>
        <v>0.75</v>
      </c>
      <c r="V15" s="73">
        <f t="shared" si="10"/>
        <v>0</v>
      </c>
      <c r="W15" s="73">
        <f t="shared" si="11"/>
        <v>3</v>
      </c>
      <c r="X15" s="5">
        <f t="shared" si="12"/>
        <v>14.036243467926479</v>
      </c>
      <c r="Y15" s="31">
        <f t="shared" si="34"/>
        <v>3.0923292192132452</v>
      </c>
      <c r="Z15" s="12">
        <v>1.5</v>
      </c>
      <c r="AA15" s="61">
        <v>3</v>
      </c>
      <c r="AB15" s="73">
        <f t="shared" si="13"/>
        <v>3</v>
      </c>
      <c r="AC15" s="73">
        <f t="shared" si="14"/>
        <v>0</v>
      </c>
      <c r="AD15" s="73">
        <f t="shared" si="15"/>
        <v>12</v>
      </c>
      <c r="AE15" s="5">
        <f t="shared" si="16"/>
        <v>14.036243467926479</v>
      </c>
      <c r="AF15" s="11">
        <f t="shared" si="35"/>
        <v>12.369316876852981</v>
      </c>
      <c r="AG15" s="6"/>
      <c r="AH15" s="6"/>
      <c r="AI15" s="6"/>
      <c r="AJ15" s="14" t="s">
        <v>18</v>
      </c>
      <c r="AK15" s="10">
        <v>1</v>
      </c>
      <c r="AL15" s="2">
        <v>0</v>
      </c>
      <c r="AM15" s="2">
        <f t="shared" si="41"/>
        <v>4.0999999999999996</v>
      </c>
      <c r="AN15" s="31">
        <f t="shared" si="17"/>
        <v>13.70696100407981</v>
      </c>
      <c r="AO15" s="31">
        <f t="shared" si="36"/>
        <v>4.2201895692018381</v>
      </c>
      <c r="AP15" s="12">
        <v>1</v>
      </c>
      <c r="AQ15" s="8">
        <v>3</v>
      </c>
      <c r="AR15" s="73">
        <f t="shared" si="18"/>
        <v>1</v>
      </c>
      <c r="AS15" s="73">
        <f t="shared" si="19"/>
        <v>0</v>
      </c>
      <c r="AT15" s="73">
        <f t="shared" si="20"/>
        <v>4.0999999999999996</v>
      </c>
      <c r="AU15" s="5">
        <f t="shared" si="21"/>
        <v>13.70696100407981</v>
      </c>
      <c r="AV15" s="31">
        <f t="shared" si="37"/>
        <v>4.2201895692018381</v>
      </c>
      <c r="AW15" s="12">
        <v>0.75</v>
      </c>
      <c r="AX15" s="8">
        <v>3</v>
      </c>
      <c r="AY15" s="73">
        <f t="shared" si="22"/>
        <v>0.74534161490683226</v>
      </c>
      <c r="AZ15" s="73">
        <f t="shared" si="23"/>
        <v>0</v>
      </c>
      <c r="BA15" s="73">
        <f t="shared" si="24"/>
        <v>3.055900621118012</v>
      </c>
      <c r="BB15" s="5">
        <f t="shared" si="25"/>
        <v>13.70696100407981</v>
      </c>
      <c r="BC15" s="11">
        <f t="shared" si="38"/>
        <v>3.1454829087218665</v>
      </c>
      <c r="BD15" s="9">
        <v>1.5</v>
      </c>
      <c r="BE15" s="8">
        <v>3</v>
      </c>
      <c r="BF15" s="73">
        <f t="shared" si="26"/>
        <v>3.1578947368421049</v>
      </c>
      <c r="BG15" s="73">
        <f t="shared" si="27"/>
        <v>0</v>
      </c>
      <c r="BH15" s="73">
        <f t="shared" si="28"/>
        <v>12.947368421052628</v>
      </c>
      <c r="BI15" s="71">
        <f t="shared" si="29"/>
        <v>13.70696100407981</v>
      </c>
      <c r="BJ15" s="11">
        <f t="shared" si="39"/>
        <v>13.326914429058434</v>
      </c>
      <c r="BN15" s="40">
        <f t="shared" si="1"/>
        <v>0.9708394358417749</v>
      </c>
      <c r="BO15" s="44">
        <f t="shared" si="2"/>
        <v>0.53153689508621316</v>
      </c>
      <c r="BP15" s="42">
        <f t="shared" si="3"/>
        <v>9.5759755220545273</v>
      </c>
      <c r="BR15" s="57">
        <f t="shared" si="30"/>
        <v>-0.43930254075556174</v>
      </c>
      <c r="BS15" s="58">
        <f t="shared" si="31"/>
        <v>8.6051360862127524</v>
      </c>
    </row>
    <row r="16" spans="2:71" x14ac:dyDescent="0.25">
      <c r="F16" s="14" t="s">
        <v>19</v>
      </c>
      <c r="G16" s="10">
        <v>1</v>
      </c>
      <c r="H16" s="2">
        <v>0</v>
      </c>
      <c r="I16" s="2">
        <f t="shared" si="40"/>
        <v>5</v>
      </c>
      <c r="J16" s="5">
        <f t="shared" si="4"/>
        <v>11.309932474020215</v>
      </c>
      <c r="K16" s="31">
        <f t="shared" si="32"/>
        <v>5.0990195135927845</v>
      </c>
      <c r="L16" s="12">
        <v>1</v>
      </c>
      <c r="M16" s="68">
        <v>3</v>
      </c>
      <c r="N16" s="73">
        <f t="shared" si="5"/>
        <v>1</v>
      </c>
      <c r="O16" s="73">
        <f t="shared" si="6"/>
        <v>0</v>
      </c>
      <c r="P16" s="73">
        <f t="shared" si="7"/>
        <v>5</v>
      </c>
      <c r="Q16" s="71">
        <f t="shared" si="8"/>
        <v>11.309932474020215</v>
      </c>
      <c r="R16" s="11">
        <f t="shared" si="33"/>
        <v>5.0990195135927845</v>
      </c>
      <c r="S16" s="9">
        <v>0.75</v>
      </c>
      <c r="T16" s="61">
        <v>3</v>
      </c>
      <c r="U16" s="73">
        <f t="shared" si="9"/>
        <v>0.70588235294117652</v>
      </c>
      <c r="V16" s="73">
        <f t="shared" si="10"/>
        <v>0</v>
      </c>
      <c r="W16" s="73">
        <f t="shared" si="11"/>
        <v>3.5294117647058827</v>
      </c>
      <c r="X16" s="5">
        <f t="shared" si="12"/>
        <v>11.309932474020213</v>
      </c>
      <c r="Y16" s="31">
        <f t="shared" si="34"/>
        <v>3.5993078919478485</v>
      </c>
      <c r="Z16" s="12">
        <v>1.5</v>
      </c>
      <c r="AA16" s="61">
        <v>3</v>
      </c>
      <c r="AB16" s="73">
        <f t="shared" si="13"/>
        <v>6</v>
      </c>
      <c r="AC16" s="73">
        <f t="shared" si="14"/>
        <v>0</v>
      </c>
      <c r="AD16" s="73">
        <f t="shared" si="15"/>
        <v>30</v>
      </c>
      <c r="AE16" s="5">
        <f t="shared" si="16"/>
        <v>11.309932474020215</v>
      </c>
      <c r="AF16" s="11">
        <f t="shared" si="35"/>
        <v>30.594117081556711</v>
      </c>
      <c r="AG16" s="6"/>
      <c r="AH16" s="6"/>
      <c r="AI16" s="6"/>
      <c r="AJ16" s="14" t="s">
        <v>19</v>
      </c>
      <c r="AK16" s="10">
        <v>1</v>
      </c>
      <c r="AL16" s="2">
        <v>0</v>
      </c>
      <c r="AM16" s="2">
        <f t="shared" si="41"/>
        <v>5.0999999999999996</v>
      </c>
      <c r="AN16" s="31">
        <f t="shared" si="17"/>
        <v>11.093723011557849</v>
      </c>
      <c r="AO16" s="31">
        <f t="shared" si="36"/>
        <v>5.1971145840745132</v>
      </c>
      <c r="AP16" s="12">
        <v>1</v>
      </c>
      <c r="AQ16" s="8">
        <v>3</v>
      </c>
      <c r="AR16" s="73">
        <f t="shared" si="18"/>
        <v>1</v>
      </c>
      <c r="AS16" s="73">
        <f t="shared" si="19"/>
        <v>0</v>
      </c>
      <c r="AT16" s="73">
        <f t="shared" si="20"/>
        <v>5.0999999999999996</v>
      </c>
      <c r="AU16" s="5">
        <f t="shared" si="21"/>
        <v>11.093723011557849</v>
      </c>
      <c r="AV16" s="31">
        <f t="shared" si="37"/>
        <v>5.1971145840745132</v>
      </c>
      <c r="AW16" s="12">
        <v>0.75</v>
      </c>
      <c r="AX16" s="8">
        <v>3</v>
      </c>
      <c r="AY16" s="73">
        <f t="shared" si="22"/>
        <v>0.70175438596491224</v>
      </c>
      <c r="AZ16" s="73">
        <f t="shared" si="23"/>
        <v>0</v>
      </c>
      <c r="BA16" s="73">
        <f t="shared" si="24"/>
        <v>3.5789473684210522</v>
      </c>
      <c r="BB16" s="5">
        <f t="shared" si="25"/>
        <v>11.093723011557849</v>
      </c>
      <c r="BC16" s="11">
        <f t="shared" si="38"/>
        <v>3.6470979537365</v>
      </c>
      <c r="BD16" s="9">
        <v>1.5</v>
      </c>
      <c r="BE16" s="8">
        <v>3</v>
      </c>
      <c r="BF16" s="73">
        <f t="shared" si="26"/>
        <v>6.6666666666666643</v>
      </c>
      <c r="BG16" s="73">
        <f t="shared" si="27"/>
        <v>0</v>
      </c>
      <c r="BH16" s="73">
        <f t="shared" si="28"/>
        <v>33.999999999999986</v>
      </c>
      <c r="BI16" s="71">
        <f t="shared" si="29"/>
        <v>11.093723011557849</v>
      </c>
      <c r="BJ16" s="11">
        <f t="shared" si="39"/>
        <v>34.647430560496737</v>
      </c>
      <c r="BN16" s="40">
        <f t="shared" si="1"/>
        <v>0.98095070481728719</v>
      </c>
      <c r="BO16" s="44">
        <f t="shared" si="2"/>
        <v>0.47790061788651528</v>
      </c>
      <c r="BP16" s="42">
        <f t="shared" si="3"/>
        <v>40.533134789400265</v>
      </c>
      <c r="BR16" s="57">
        <f t="shared" si="30"/>
        <v>-0.50305008693077191</v>
      </c>
      <c r="BS16" s="58">
        <f>BP16-BN16</f>
        <v>39.552184084582976</v>
      </c>
    </row>
    <row r="17" spans="6:82" x14ac:dyDescent="0.25">
      <c r="F17" s="14" t="s">
        <v>20</v>
      </c>
      <c r="G17" s="10">
        <v>1</v>
      </c>
      <c r="H17" s="2">
        <v>0</v>
      </c>
      <c r="I17" s="2">
        <f t="shared" si="40"/>
        <v>6</v>
      </c>
      <c r="J17" s="5">
        <f t="shared" si="4"/>
        <v>9.4623222080256166</v>
      </c>
      <c r="K17" s="31">
        <f t="shared" si="32"/>
        <v>6.0827625302982193</v>
      </c>
      <c r="L17" s="12">
        <v>1</v>
      </c>
      <c r="M17" s="68">
        <v>3</v>
      </c>
      <c r="N17" s="73">
        <f t="shared" si="5"/>
        <v>1</v>
      </c>
      <c r="O17" s="73">
        <f t="shared" si="6"/>
        <v>0</v>
      </c>
      <c r="P17" s="73">
        <f t="shared" si="7"/>
        <v>6</v>
      </c>
      <c r="Q17" s="71">
        <f t="shared" si="8"/>
        <v>9.4623222080256166</v>
      </c>
      <c r="R17" s="11">
        <f t="shared" si="33"/>
        <v>6.0827625302982193</v>
      </c>
      <c r="S17" s="9">
        <v>0.75</v>
      </c>
      <c r="T17" s="61">
        <v>3</v>
      </c>
      <c r="U17" s="73">
        <f t="shared" si="9"/>
        <v>0.66666666666666663</v>
      </c>
      <c r="V17" s="73">
        <f t="shared" si="10"/>
        <v>0</v>
      </c>
      <c r="W17" s="73">
        <f t="shared" si="11"/>
        <v>4</v>
      </c>
      <c r="X17" s="5">
        <f t="shared" si="12"/>
        <v>9.4623222080256166</v>
      </c>
      <c r="Y17" s="31">
        <f t="shared" si="34"/>
        <v>4.0551750201988126</v>
      </c>
      <c r="Z17" s="12">
        <v>1.5</v>
      </c>
      <c r="AA17" s="61">
        <v>3.0000010000000001</v>
      </c>
      <c r="AB17" s="73">
        <f t="shared" si="13"/>
        <v>3000000.999580666</v>
      </c>
      <c r="AC17" s="73">
        <f t="shared" si="14"/>
        <v>0</v>
      </c>
      <c r="AD17" s="73">
        <f t="shared" si="15"/>
        <v>18000005.997483995</v>
      </c>
      <c r="AE17" s="5">
        <f t="shared" si="16"/>
        <v>9.4623222080256184</v>
      </c>
      <c r="AF17" s="11">
        <f t="shared" si="35"/>
        <v>18248293.67110648</v>
      </c>
      <c r="AG17" s="6"/>
      <c r="AH17" s="6"/>
      <c r="AI17" s="6"/>
      <c r="AJ17" s="14" t="s">
        <v>20</v>
      </c>
      <c r="AK17" s="10">
        <v>1</v>
      </c>
      <c r="AL17" s="2">
        <v>0</v>
      </c>
      <c r="AM17" s="2">
        <f t="shared" si="41"/>
        <v>6.1</v>
      </c>
      <c r="AN17" s="31">
        <f t="shared" si="17"/>
        <v>9.3099401749860373</v>
      </c>
      <c r="AO17" s="31">
        <f t="shared" si="36"/>
        <v>6.181423784210236</v>
      </c>
      <c r="AP17" s="12">
        <v>1</v>
      </c>
      <c r="AQ17" s="8">
        <v>3</v>
      </c>
      <c r="AR17" s="73">
        <f t="shared" si="18"/>
        <v>1</v>
      </c>
      <c r="AS17" s="73">
        <f t="shared" si="19"/>
        <v>0</v>
      </c>
      <c r="AT17" s="73">
        <f t="shared" si="20"/>
        <v>6.1</v>
      </c>
      <c r="AU17" s="5">
        <f t="shared" si="21"/>
        <v>9.3099401749860373</v>
      </c>
      <c r="AV17" s="31">
        <f t="shared" si="37"/>
        <v>6.181423784210236</v>
      </c>
      <c r="AW17" s="12">
        <v>0.75</v>
      </c>
      <c r="AX17" s="8">
        <v>3</v>
      </c>
      <c r="AY17" s="73">
        <f t="shared" si="22"/>
        <v>0.66298342541436461</v>
      </c>
      <c r="AZ17" s="73">
        <f t="shared" si="23"/>
        <v>0</v>
      </c>
      <c r="BA17" s="73">
        <f t="shared" si="24"/>
        <v>4.0441988950276242</v>
      </c>
      <c r="BB17" s="5">
        <f t="shared" si="25"/>
        <v>9.3099401749860355</v>
      </c>
      <c r="BC17" s="11">
        <f t="shared" si="38"/>
        <v>4.0981815143935263</v>
      </c>
      <c r="BD17" s="9">
        <v>1.5</v>
      </c>
      <c r="BE17" s="8">
        <v>3</v>
      </c>
      <c r="BF17" s="73">
        <f t="shared" si="26"/>
        <v>-60.000000000000213</v>
      </c>
      <c r="BG17" s="73">
        <f t="shared" si="27"/>
        <v>0</v>
      </c>
      <c r="BH17" s="73">
        <f t="shared" si="28"/>
        <v>-366.00000000000125</v>
      </c>
      <c r="BI17" s="71">
        <f>180+DEGREES(ATAN2(BH17,BF17))</f>
        <v>9.3099401749860249</v>
      </c>
      <c r="BJ17" s="11">
        <f t="shared" si="39"/>
        <v>370.88542705261546</v>
      </c>
      <c r="BN17" s="40">
        <f t="shared" si="1"/>
        <v>0.98661253912016633</v>
      </c>
      <c r="BO17" s="44">
        <f t="shared" si="2"/>
        <v>0.43006494194713696</v>
      </c>
      <c r="BP17" s="42">
        <f t="shared" si="3"/>
        <v>-182479227.85679424</v>
      </c>
      <c r="BR17" s="57">
        <f t="shared" si="30"/>
        <v>-0.55654759717302937</v>
      </c>
      <c r="BS17" s="58">
        <f t="shared" si="31"/>
        <v>-182479228.84340677</v>
      </c>
    </row>
    <row r="18" spans="6:82" x14ac:dyDescent="0.25">
      <c r="F18" s="14" t="s">
        <v>21</v>
      </c>
      <c r="G18" s="10">
        <v>1</v>
      </c>
      <c r="H18" s="2">
        <v>0</v>
      </c>
      <c r="I18" s="2">
        <f t="shared" si="40"/>
        <v>7</v>
      </c>
      <c r="J18" s="5">
        <f t="shared" si="4"/>
        <v>8.1301023541559783</v>
      </c>
      <c r="K18" s="31">
        <f t="shared" si="32"/>
        <v>7.0710678118654755</v>
      </c>
      <c r="L18" s="12">
        <v>1</v>
      </c>
      <c r="M18" s="68">
        <v>3</v>
      </c>
      <c r="N18" s="73">
        <f t="shared" si="5"/>
        <v>1</v>
      </c>
      <c r="O18" s="73">
        <f t="shared" si="6"/>
        <v>0</v>
      </c>
      <c r="P18" s="73">
        <f t="shared" si="7"/>
        <v>7</v>
      </c>
      <c r="Q18" s="71">
        <f t="shared" si="8"/>
        <v>8.1301023541559783</v>
      </c>
      <c r="R18" s="11">
        <f t="shared" si="33"/>
        <v>7.0710678118654755</v>
      </c>
      <c r="S18" s="9">
        <v>0.75</v>
      </c>
      <c r="T18" s="61">
        <v>3</v>
      </c>
      <c r="U18" s="73">
        <f t="shared" si="9"/>
        <v>0.63157894736842102</v>
      </c>
      <c r="V18" s="73">
        <f t="shared" si="10"/>
        <v>0</v>
      </c>
      <c r="W18" s="73">
        <f t="shared" si="11"/>
        <v>4.4210526315789469</v>
      </c>
      <c r="X18" s="5">
        <f t="shared" si="12"/>
        <v>8.13010235415598</v>
      </c>
      <c r="Y18" s="31">
        <f t="shared" si="34"/>
        <v>4.465937565388721</v>
      </c>
      <c r="Z18" s="12">
        <v>1.5</v>
      </c>
      <c r="AA18" s="61">
        <v>3</v>
      </c>
      <c r="AB18" s="73">
        <f t="shared" si="13"/>
        <v>-6</v>
      </c>
      <c r="AC18" s="73">
        <f t="shared" si="14"/>
        <v>0</v>
      </c>
      <c r="AD18" s="73">
        <f t="shared" si="15"/>
        <v>-42</v>
      </c>
      <c r="AE18" s="5">
        <f>180+DEGREES(ATAN2(AD18,AB18))</f>
        <v>8.13010235415598</v>
      </c>
      <c r="AF18" s="11">
        <f t="shared" si="35"/>
        <v>42.426406871192853</v>
      </c>
      <c r="AG18" s="6"/>
      <c r="AH18" s="6"/>
      <c r="AI18" s="6"/>
      <c r="AJ18" s="14" t="s">
        <v>21</v>
      </c>
      <c r="AK18" s="10">
        <v>1</v>
      </c>
      <c r="AL18" s="2">
        <v>0</v>
      </c>
      <c r="AM18" s="2">
        <f t="shared" si="41"/>
        <v>7.1</v>
      </c>
      <c r="AN18" s="31">
        <f t="shared" si="17"/>
        <v>8.0170930736553299</v>
      </c>
      <c r="AO18" s="31">
        <f t="shared" si="36"/>
        <v>7.1700767080973407</v>
      </c>
      <c r="AP18" s="12">
        <v>1</v>
      </c>
      <c r="AQ18" s="8">
        <v>3</v>
      </c>
      <c r="AR18" s="73">
        <f t="shared" si="18"/>
        <v>1</v>
      </c>
      <c r="AS18" s="73">
        <f t="shared" si="19"/>
        <v>0</v>
      </c>
      <c r="AT18" s="73">
        <f t="shared" si="20"/>
        <v>7.1</v>
      </c>
      <c r="AU18" s="5">
        <f t="shared" si="21"/>
        <v>8.0170930736553299</v>
      </c>
      <c r="AV18" s="31">
        <f t="shared" si="37"/>
        <v>7.1700767080973407</v>
      </c>
      <c r="AW18" s="12">
        <v>0.75</v>
      </c>
      <c r="AX18" s="8">
        <v>3</v>
      </c>
      <c r="AY18" s="73">
        <f t="shared" si="22"/>
        <v>0.62827225130890052</v>
      </c>
      <c r="AZ18" s="73">
        <f t="shared" si="23"/>
        <v>0</v>
      </c>
      <c r="BA18" s="73">
        <f t="shared" si="24"/>
        <v>4.4607329842931938</v>
      </c>
      <c r="BB18" s="5">
        <f t="shared" si="25"/>
        <v>8.0170930736553299</v>
      </c>
      <c r="BC18" s="11">
        <f t="shared" si="38"/>
        <v>4.5047602354538272</v>
      </c>
      <c r="BD18" s="9">
        <v>1.5</v>
      </c>
      <c r="BE18" s="8">
        <v>3</v>
      </c>
      <c r="BF18" s="73">
        <f t="shared" si="26"/>
        <v>-5.4545454545454559</v>
      </c>
      <c r="BG18" s="73">
        <f t="shared" si="27"/>
        <v>0</v>
      </c>
      <c r="BH18" s="73">
        <f t="shared" si="28"/>
        <v>-38.727272727272734</v>
      </c>
      <c r="BI18" s="71">
        <f t="shared" ref="BI18:BI32" si="42">180+DEGREES(ATAN2(BH18,BF18))</f>
        <v>8.0170930736553316</v>
      </c>
      <c r="BJ18" s="11">
        <f t="shared" si="39"/>
        <v>39.109509316894595</v>
      </c>
      <c r="BN18" s="40">
        <f t="shared" si="1"/>
        <v>0.99008896231865151</v>
      </c>
      <c r="BO18" s="44">
        <f t="shared" si="2"/>
        <v>0.38822670065106202</v>
      </c>
      <c r="BP18" s="42">
        <f t="shared" si="3"/>
        <v>-33.168975542982579</v>
      </c>
      <c r="BR18" s="57">
        <f t="shared" si="30"/>
        <v>-0.60186226166758949</v>
      </c>
      <c r="BS18" s="58">
        <f t="shared" si="31"/>
        <v>-34.159064505301231</v>
      </c>
    </row>
    <row r="19" spans="6:82" x14ac:dyDescent="0.25">
      <c r="F19" s="14" t="s">
        <v>22</v>
      </c>
      <c r="G19" s="10">
        <v>1</v>
      </c>
      <c r="H19" s="2">
        <v>0</v>
      </c>
      <c r="I19" s="2">
        <f t="shared" si="40"/>
        <v>8</v>
      </c>
      <c r="J19" s="5">
        <f t="shared" si="4"/>
        <v>7.1250163489017977</v>
      </c>
      <c r="K19" s="31">
        <f t="shared" si="32"/>
        <v>8.0622577482985491</v>
      </c>
      <c r="L19" s="12">
        <v>1</v>
      </c>
      <c r="M19" s="68">
        <v>3</v>
      </c>
      <c r="N19" s="73">
        <f t="shared" si="5"/>
        <v>1</v>
      </c>
      <c r="O19" s="73">
        <f t="shared" si="6"/>
        <v>0</v>
      </c>
      <c r="P19" s="73">
        <f t="shared" si="7"/>
        <v>8</v>
      </c>
      <c r="Q19" s="71">
        <f t="shared" si="8"/>
        <v>7.1250163489017977</v>
      </c>
      <c r="R19" s="11">
        <f t="shared" si="33"/>
        <v>8.0622577482985491</v>
      </c>
      <c r="S19" s="9">
        <v>0.75</v>
      </c>
      <c r="T19" s="61">
        <v>3</v>
      </c>
      <c r="U19" s="73">
        <f t="shared" si="9"/>
        <v>0.6</v>
      </c>
      <c r="V19" s="73">
        <f t="shared" si="10"/>
        <v>0</v>
      </c>
      <c r="W19" s="73">
        <f t="shared" si="11"/>
        <v>4.8</v>
      </c>
      <c r="X19" s="5">
        <f t="shared" si="12"/>
        <v>7.1250163489017977</v>
      </c>
      <c r="Y19" s="31">
        <f t="shared" si="34"/>
        <v>4.8373546489791295</v>
      </c>
      <c r="Z19" s="12">
        <v>1.5</v>
      </c>
      <c r="AA19" s="61">
        <v>3</v>
      </c>
      <c r="AB19" s="73">
        <f t="shared" si="13"/>
        <v>-3</v>
      </c>
      <c r="AC19" s="73">
        <f t="shared" si="14"/>
        <v>0</v>
      </c>
      <c r="AD19" s="73">
        <f t="shared" si="15"/>
        <v>-24</v>
      </c>
      <c r="AE19" s="5">
        <f t="shared" ref="AE19:AE32" si="43">180+DEGREES(ATAN2(AD19,AB19))</f>
        <v>7.125016348901795</v>
      </c>
      <c r="AF19" s="11">
        <f t="shared" si="35"/>
        <v>24.186773244895647</v>
      </c>
      <c r="AG19" s="6"/>
      <c r="AH19" s="6"/>
      <c r="AI19" s="6"/>
      <c r="AJ19" s="14" t="s">
        <v>22</v>
      </c>
      <c r="AK19" s="10">
        <v>1</v>
      </c>
      <c r="AL19" s="2">
        <v>0</v>
      </c>
      <c r="AM19" s="2">
        <f t="shared" si="41"/>
        <v>8.1</v>
      </c>
      <c r="AN19" s="31">
        <f t="shared" si="17"/>
        <v>7.03794076318467</v>
      </c>
      <c r="AO19" s="31">
        <f t="shared" si="36"/>
        <v>8.161494961096281</v>
      </c>
      <c r="AP19" s="12">
        <v>1</v>
      </c>
      <c r="AQ19" s="8">
        <v>3</v>
      </c>
      <c r="AR19" s="73">
        <f t="shared" si="18"/>
        <v>1</v>
      </c>
      <c r="AS19" s="73">
        <f t="shared" si="19"/>
        <v>0</v>
      </c>
      <c r="AT19" s="73">
        <f t="shared" si="20"/>
        <v>8.1</v>
      </c>
      <c r="AU19" s="5">
        <f t="shared" si="21"/>
        <v>7.03794076318467</v>
      </c>
      <c r="AV19" s="31">
        <f t="shared" si="37"/>
        <v>8.161494961096281</v>
      </c>
      <c r="AW19" s="12">
        <v>0.75</v>
      </c>
      <c r="AX19" s="8">
        <v>3</v>
      </c>
      <c r="AY19" s="73">
        <f t="shared" si="22"/>
        <v>0.59701492537313428</v>
      </c>
      <c r="AZ19" s="73">
        <f t="shared" si="23"/>
        <v>0</v>
      </c>
      <c r="BA19" s="73">
        <f t="shared" si="24"/>
        <v>4.8358208955223878</v>
      </c>
      <c r="BB19" s="5">
        <f t="shared" si="25"/>
        <v>7.0379407631846691</v>
      </c>
      <c r="BC19" s="11">
        <f t="shared" si="38"/>
        <v>4.8725343051321088</v>
      </c>
      <c r="BD19" s="9">
        <v>1.5</v>
      </c>
      <c r="BE19" s="8">
        <v>3</v>
      </c>
      <c r="BF19" s="73">
        <f t="shared" si="26"/>
        <v>-2.8571428571428577</v>
      </c>
      <c r="BG19" s="73">
        <f t="shared" si="27"/>
        <v>0</v>
      </c>
      <c r="BH19" s="73">
        <f t="shared" si="28"/>
        <v>-23.142857142857146</v>
      </c>
      <c r="BI19" s="71">
        <f t="shared" si="42"/>
        <v>7.0379407631846789</v>
      </c>
      <c r="BJ19" s="11">
        <f t="shared" si="39"/>
        <v>23.318557031703662</v>
      </c>
      <c r="BN19" s="40">
        <f t="shared" si="1"/>
        <v>0.992372127977319</v>
      </c>
      <c r="BO19" s="44">
        <f t="shared" si="2"/>
        <v>0.35179656152979355</v>
      </c>
      <c r="BP19" s="42">
        <f t="shared" si="3"/>
        <v>-8.6821621319198528</v>
      </c>
      <c r="BR19" s="57">
        <f t="shared" si="30"/>
        <v>-0.64057556644752545</v>
      </c>
      <c r="BS19" s="58">
        <f t="shared" si="31"/>
        <v>-9.6745342598971718</v>
      </c>
    </row>
    <row r="20" spans="6:82" x14ac:dyDescent="0.25">
      <c r="F20" s="14" t="s">
        <v>23</v>
      </c>
      <c r="G20" s="10">
        <v>1</v>
      </c>
      <c r="H20" s="2">
        <v>0</v>
      </c>
      <c r="I20" s="2">
        <f t="shared" si="40"/>
        <v>9</v>
      </c>
      <c r="J20" s="5">
        <f t="shared" si="4"/>
        <v>6.3401917459099089</v>
      </c>
      <c r="K20" s="31">
        <f t="shared" si="32"/>
        <v>9.0553851381374173</v>
      </c>
      <c r="L20" s="12">
        <v>1</v>
      </c>
      <c r="M20" s="68">
        <v>3</v>
      </c>
      <c r="N20" s="73">
        <f t="shared" si="5"/>
        <v>1</v>
      </c>
      <c r="O20" s="73">
        <f t="shared" si="6"/>
        <v>0</v>
      </c>
      <c r="P20" s="73">
        <f t="shared" si="7"/>
        <v>9</v>
      </c>
      <c r="Q20" s="71">
        <f t="shared" si="8"/>
        <v>6.3401917459099089</v>
      </c>
      <c r="R20" s="11">
        <f t="shared" si="33"/>
        <v>9.0553851381374173</v>
      </c>
      <c r="S20" s="9">
        <v>0.75</v>
      </c>
      <c r="T20" s="61">
        <v>3</v>
      </c>
      <c r="U20" s="73">
        <f t="shared" si="9"/>
        <v>0.5714285714285714</v>
      </c>
      <c r="V20" s="73">
        <f t="shared" si="10"/>
        <v>0</v>
      </c>
      <c r="W20" s="73">
        <f t="shared" si="11"/>
        <v>5.1428571428571423</v>
      </c>
      <c r="X20" s="5">
        <f t="shared" si="12"/>
        <v>6.3401917459099097</v>
      </c>
      <c r="Y20" s="31">
        <f t="shared" si="34"/>
        <v>5.17450579322138</v>
      </c>
      <c r="Z20" s="12">
        <v>1.5</v>
      </c>
      <c r="AA20" s="61">
        <v>3</v>
      </c>
      <c r="AB20" s="73">
        <f t="shared" si="13"/>
        <v>-2</v>
      </c>
      <c r="AC20" s="73">
        <f t="shared" si="14"/>
        <v>0</v>
      </c>
      <c r="AD20" s="73">
        <f t="shared" si="15"/>
        <v>-18</v>
      </c>
      <c r="AE20" s="5">
        <f t="shared" si="43"/>
        <v>6.3401917459098911</v>
      </c>
      <c r="AF20" s="11">
        <f t="shared" si="35"/>
        <v>18.110770276274835</v>
      </c>
      <c r="AG20" s="6"/>
      <c r="AH20" s="6"/>
      <c r="AI20" s="6"/>
      <c r="AJ20" s="14" t="s">
        <v>23</v>
      </c>
      <c r="AK20" s="10">
        <v>1</v>
      </c>
      <c r="AL20" s="2">
        <v>0</v>
      </c>
      <c r="AM20" s="2">
        <f t="shared" si="41"/>
        <v>9.1</v>
      </c>
      <c r="AN20" s="31">
        <f t="shared" si="17"/>
        <v>6.2710774495011457</v>
      </c>
      <c r="AO20" s="31">
        <f t="shared" si="36"/>
        <v>9.1547801721286568</v>
      </c>
      <c r="AP20" s="12">
        <v>1</v>
      </c>
      <c r="AQ20" s="8">
        <v>3</v>
      </c>
      <c r="AR20" s="73">
        <f t="shared" si="18"/>
        <v>1</v>
      </c>
      <c r="AS20" s="73">
        <f t="shared" si="19"/>
        <v>0</v>
      </c>
      <c r="AT20" s="73">
        <f t="shared" si="20"/>
        <v>9.1</v>
      </c>
      <c r="AU20" s="5">
        <f t="shared" si="21"/>
        <v>6.2710774495011457</v>
      </c>
      <c r="AV20" s="31">
        <f t="shared" si="37"/>
        <v>9.1547801721286568</v>
      </c>
      <c r="AW20" s="12">
        <v>0.75</v>
      </c>
      <c r="AX20" s="8">
        <v>3</v>
      </c>
      <c r="AY20" s="73">
        <f t="shared" si="22"/>
        <v>0.56872037914691942</v>
      </c>
      <c r="AZ20" s="73">
        <f t="shared" si="23"/>
        <v>0</v>
      </c>
      <c r="BA20" s="73">
        <f t="shared" si="24"/>
        <v>5.1753554502369665</v>
      </c>
      <c r="BB20" s="5">
        <f t="shared" si="25"/>
        <v>6.2710774495011457</v>
      </c>
      <c r="BC20" s="11">
        <f t="shared" si="38"/>
        <v>5.2065100504997099</v>
      </c>
      <c r="BD20" s="9">
        <v>1.5</v>
      </c>
      <c r="BE20" s="8">
        <v>3</v>
      </c>
      <c r="BF20" s="73">
        <f t="shared" si="26"/>
        <v>-1.9354838709677422</v>
      </c>
      <c r="BG20" s="73">
        <f t="shared" si="27"/>
        <v>0</v>
      </c>
      <c r="BH20" s="73">
        <f t="shared" si="28"/>
        <v>-17.612903225806452</v>
      </c>
      <c r="BI20" s="71">
        <f t="shared" si="42"/>
        <v>6.2710774495011492</v>
      </c>
      <c r="BJ20" s="11">
        <f t="shared" si="39"/>
        <v>17.718929365410304</v>
      </c>
      <c r="BN20" s="40">
        <f t="shared" si="1"/>
        <v>0.99395033991239501</v>
      </c>
      <c r="BO20" s="44">
        <f t="shared" si="2"/>
        <v>0.32004257278329895</v>
      </c>
      <c r="BP20" s="42">
        <f t="shared" si="3"/>
        <v>-3.9184091086453066</v>
      </c>
      <c r="BR20" s="57">
        <f t="shared" si="30"/>
        <v>-0.67390776712909606</v>
      </c>
      <c r="BS20" s="58">
        <f t="shared" si="31"/>
        <v>-4.9123594485577016</v>
      </c>
    </row>
    <row r="21" spans="6:82" x14ac:dyDescent="0.25">
      <c r="F21" s="14" t="s">
        <v>24</v>
      </c>
      <c r="G21" s="10">
        <v>1</v>
      </c>
      <c r="H21" s="2">
        <v>0</v>
      </c>
      <c r="I21" s="2">
        <f t="shared" si="40"/>
        <v>10</v>
      </c>
      <c r="J21" s="5">
        <f t="shared" si="4"/>
        <v>5.710593137499643</v>
      </c>
      <c r="K21" s="31">
        <f t="shared" si="32"/>
        <v>10.04987562112089</v>
      </c>
      <c r="L21" s="12">
        <v>1</v>
      </c>
      <c r="M21" s="68">
        <v>3</v>
      </c>
      <c r="N21" s="73">
        <f t="shared" si="5"/>
        <v>1</v>
      </c>
      <c r="O21" s="73">
        <f t="shared" si="6"/>
        <v>0</v>
      </c>
      <c r="P21" s="73">
        <f t="shared" si="7"/>
        <v>10</v>
      </c>
      <c r="Q21" s="71">
        <f t="shared" si="8"/>
        <v>5.710593137499643</v>
      </c>
      <c r="R21" s="11">
        <f t="shared" si="33"/>
        <v>10.04987562112089</v>
      </c>
      <c r="S21" s="9">
        <v>0.75</v>
      </c>
      <c r="T21" s="61">
        <v>3</v>
      </c>
      <c r="U21" s="73">
        <f t="shared" si="9"/>
        <v>0.54545454545454541</v>
      </c>
      <c r="V21" s="73">
        <f t="shared" si="10"/>
        <v>0</v>
      </c>
      <c r="W21" s="73">
        <f t="shared" si="11"/>
        <v>5.4545454545454541</v>
      </c>
      <c r="X21" s="5">
        <f t="shared" si="12"/>
        <v>5.710593137499643</v>
      </c>
      <c r="Y21" s="31">
        <f t="shared" si="34"/>
        <v>5.4817503387932129</v>
      </c>
      <c r="Z21" s="12">
        <v>1.5</v>
      </c>
      <c r="AA21" s="61">
        <v>3</v>
      </c>
      <c r="AB21" s="73">
        <f t="shared" si="13"/>
        <v>-1.5</v>
      </c>
      <c r="AC21" s="73">
        <f t="shared" si="14"/>
        <v>0</v>
      </c>
      <c r="AD21" s="73">
        <f t="shared" si="15"/>
        <v>-15</v>
      </c>
      <c r="AE21" s="5">
        <f t="shared" si="43"/>
        <v>5.710593137499643</v>
      </c>
      <c r="AF21" s="11">
        <f t="shared" si="35"/>
        <v>15.074813431681335</v>
      </c>
      <c r="AG21" s="6"/>
      <c r="AH21" s="6"/>
      <c r="AI21" s="6"/>
      <c r="AJ21" s="14" t="s">
        <v>24</v>
      </c>
      <c r="AK21" s="10">
        <v>1</v>
      </c>
      <c r="AL21" s="2">
        <v>0</v>
      </c>
      <c r="AM21" s="2">
        <f t="shared" si="41"/>
        <v>10.1</v>
      </c>
      <c r="AN21" s="31">
        <f t="shared" si="17"/>
        <v>5.6544208226407005</v>
      </c>
      <c r="AO21" s="31">
        <f t="shared" si="36"/>
        <v>10.149384217774003</v>
      </c>
      <c r="AP21" s="12">
        <v>1</v>
      </c>
      <c r="AQ21" s="8">
        <v>3</v>
      </c>
      <c r="AR21" s="73">
        <f t="shared" si="18"/>
        <v>1</v>
      </c>
      <c r="AS21" s="73">
        <f t="shared" si="19"/>
        <v>0</v>
      </c>
      <c r="AT21" s="73">
        <f t="shared" si="20"/>
        <v>10.1</v>
      </c>
      <c r="AU21" s="5">
        <f t="shared" si="21"/>
        <v>5.6544208226407005</v>
      </c>
      <c r="AV21" s="31">
        <f t="shared" si="37"/>
        <v>10.149384217774003</v>
      </c>
      <c r="AW21" s="12">
        <v>0.75</v>
      </c>
      <c r="AX21" s="8">
        <v>3</v>
      </c>
      <c r="AY21" s="73">
        <f t="shared" si="22"/>
        <v>0.54298642533936647</v>
      </c>
      <c r="AZ21" s="73">
        <f t="shared" si="23"/>
        <v>0</v>
      </c>
      <c r="BA21" s="73">
        <f t="shared" si="24"/>
        <v>5.484162895927601</v>
      </c>
      <c r="BB21" s="5">
        <f t="shared" si="25"/>
        <v>5.6544208226407005</v>
      </c>
      <c r="BC21" s="11">
        <f t="shared" si="38"/>
        <v>5.5109778558048879</v>
      </c>
      <c r="BD21" s="9">
        <v>1.5</v>
      </c>
      <c r="BE21" s="8">
        <v>3</v>
      </c>
      <c r="BF21" s="73">
        <f t="shared" si="26"/>
        <v>-1.4634146341463417</v>
      </c>
      <c r="BG21" s="73">
        <f t="shared" si="27"/>
        <v>0</v>
      </c>
      <c r="BH21" s="73">
        <f t="shared" si="28"/>
        <v>-14.780487804878049</v>
      </c>
      <c r="BI21" s="71">
        <f t="shared" si="42"/>
        <v>5.6544208226407022</v>
      </c>
      <c r="BJ21" s="11">
        <f t="shared" si="39"/>
        <v>14.852757391864396</v>
      </c>
      <c r="BN21" s="40">
        <f t="shared" si="1"/>
        <v>0.99508596653112846</v>
      </c>
      <c r="BO21" s="44">
        <f t="shared" si="2"/>
        <v>0.29227517011674919</v>
      </c>
      <c r="BP21" s="42">
        <f t="shared" si="3"/>
        <v>-2.2205603981693933</v>
      </c>
      <c r="BR21" s="57">
        <f t="shared" si="30"/>
        <v>-0.70281079641437927</v>
      </c>
      <c r="BS21" s="58">
        <f t="shared" si="31"/>
        <v>-3.2156463647005218</v>
      </c>
    </row>
    <row r="22" spans="6:82" x14ac:dyDescent="0.25">
      <c r="F22" s="14" t="s">
        <v>25</v>
      </c>
      <c r="G22" s="10">
        <v>1</v>
      </c>
      <c r="H22" s="2">
        <v>0</v>
      </c>
      <c r="I22" s="2">
        <f t="shared" si="40"/>
        <v>11</v>
      </c>
      <c r="J22" s="5">
        <f t="shared" si="4"/>
        <v>5.1944289077348058</v>
      </c>
      <c r="K22" s="31">
        <f t="shared" si="32"/>
        <v>11.045361017187261</v>
      </c>
      <c r="L22" s="12">
        <v>1</v>
      </c>
      <c r="M22" s="68">
        <v>3</v>
      </c>
      <c r="N22" s="73">
        <f t="shared" si="5"/>
        <v>1</v>
      </c>
      <c r="O22" s="73">
        <f t="shared" si="6"/>
        <v>0</v>
      </c>
      <c r="P22" s="73">
        <f t="shared" si="7"/>
        <v>11</v>
      </c>
      <c r="Q22" s="71">
        <f t="shared" si="8"/>
        <v>5.1944289077348058</v>
      </c>
      <c r="R22" s="11">
        <f t="shared" si="33"/>
        <v>11.045361017187261</v>
      </c>
      <c r="S22" s="9">
        <v>0.75</v>
      </c>
      <c r="T22" s="61">
        <v>3</v>
      </c>
      <c r="U22" s="73">
        <f t="shared" si="9"/>
        <v>0.52173913043478259</v>
      </c>
      <c r="V22" s="73">
        <f t="shared" si="10"/>
        <v>0</v>
      </c>
      <c r="W22" s="73">
        <f t="shared" si="11"/>
        <v>5.7391304347826084</v>
      </c>
      <c r="X22" s="5">
        <f t="shared" si="12"/>
        <v>5.1944289077348058</v>
      </c>
      <c r="Y22" s="31">
        <f t="shared" si="34"/>
        <v>5.762797052445527</v>
      </c>
      <c r="Z22" s="12">
        <v>1.5</v>
      </c>
      <c r="AA22" s="61">
        <v>3</v>
      </c>
      <c r="AB22" s="73">
        <f t="shared" si="13"/>
        <v>-1.2</v>
      </c>
      <c r="AC22" s="73">
        <f t="shared" si="14"/>
        <v>0</v>
      </c>
      <c r="AD22" s="73">
        <f t="shared" si="15"/>
        <v>-13.2</v>
      </c>
      <c r="AE22" s="5">
        <f t="shared" si="43"/>
        <v>5.1944289077347889</v>
      </c>
      <c r="AF22" s="11">
        <f t="shared" si="35"/>
        <v>13.254433220624712</v>
      </c>
      <c r="AG22" s="6"/>
      <c r="AH22" s="6"/>
      <c r="AI22" s="6"/>
      <c r="AJ22" s="14" t="s">
        <v>25</v>
      </c>
      <c r="AK22" s="10">
        <v>1</v>
      </c>
      <c r="AL22" s="2">
        <v>0</v>
      </c>
      <c r="AM22" s="2">
        <f t="shared" si="41"/>
        <v>11.1</v>
      </c>
      <c r="AN22" s="31">
        <f t="shared" si="17"/>
        <v>5.1478848241363027</v>
      </c>
      <c r="AO22" s="31">
        <f t="shared" si="36"/>
        <v>11.144954015158609</v>
      </c>
      <c r="AP22" s="12">
        <v>1</v>
      </c>
      <c r="AQ22" s="8">
        <v>3</v>
      </c>
      <c r="AR22" s="73">
        <f t="shared" si="18"/>
        <v>1</v>
      </c>
      <c r="AS22" s="73">
        <f t="shared" si="19"/>
        <v>0</v>
      </c>
      <c r="AT22" s="73">
        <f t="shared" si="20"/>
        <v>11.1</v>
      </c>
      <c r="AU22" s="5">
        <f t="shared" si="21"/>
        <v>5.1478848241363027</v>
      </c>
      <c r="AV22" s="31">
        <f t="shared" si="37"/>
        <v>11.144954015158609</v>
      </c>
      <c r="AW22" s="12">
        <v>0.75</v>
      </c>
      <c r="AX22" s="8">
        <v>3</v>
      </c>
      <c r="AY22" s="73">
        <f t="shared" si="22"/>
        <v>0.51948051948051943</v>
      </c>
      <c r="AZ22" s="73">
        <f t="shared" si="23"/>
        <v>0</v>
      </c>
      <c r="BA22" s="73">
        <f t="shared" si="24"/>
        <v>5.7662337662337659</v>
      </c>
      <c r="BB22" s="5">
        <f t="shared" si="25"/>
        <v>5.1478848241363018</v>
      </c>
      <c r="BC22" s="11">
        <f t="shared" si="38"/>
        <v>5.7895865013810957</v>
      </c>
      <c r="BD22" s="9">
        <v>1.5</v>
      </c>
      <c r="BE22" s="8">
        <v>3</v>
      </c>
      <c r="BF22" s="73">
        <f t="shared" si="26"/>
        <v>-1.1764705882352942</v>
      </c>
      <c r="BG22" s="73">
        <f t="shared" si="27"/>
        <v>0</v>
      </c>
      <c r="BH22" s="73">
        <f t="shared" si="28"/>
        <v>-13.058823529411764</v>
      </c>
      <c r="BI22" s="71">
        <f t="shared" si="42"/>
        <v>5.1478848241362982</v>
      </c>
      <c r="BJ22" s="11">
        <f t="shared" si="39"/>
        <v>13.111710606068952</v>
      </c>
      <c r="BN22" s="40">
        <f t="shared" si="1"/>
        <v>0.99592997971347685</v>
      </c>
      <c r="BO22" s="44">
        <f t="shared" si="2"/>
        <v>0.26789448935568672</v>
      </c>
      <c r="BP22" s="42">
        <f t="shared" si="3"/>
        <v>-1.4272261455576007</v>
      </c>
      <c r="BR22" s="57">
        <f t="shared" si="30"/>
        <v>-0.72803549035779014</v>
      </c>
      <c r="BS22" s="58">
        <f t="shared" si="31"/>
        <v>-2.4231561252710776</v>
      </c>
    </row>
    <row r="23" spans="6:82" x14ac:dyDescent="0.25">
      <c r="F23" s="14" t="s">
        <v>26</v>
      </c>
      <c r="G23" s="10">
        <v>1</v>
      </c>
      <c r="H23" s="2">
        <v>0</v>
      </c>
      <c r="I23" s="2">
        <f t="shared" si="40"/>
        <v>12</v>
      </c>
      <c r="J23" s="5">
        <f t="shared" si="4"/>
        <v>4.7636416907261774</v>
      </c>
      <c r="K23" s="31">
        <f t="shared" si="32"/>
        <v>12.041594578792296</v>
      </c>
      <c r="L23" s="12">
        <v>1</v>
      </c>
      <c r="M23" s="68">
        <v>3</v>
      </c>
      <c r="N23" s="73">
        <f t="shared" si="5"/>
        <v>1</v>
      </c>
      <c r="O23" s="73">
        <f t="shared" si="6"/>
        <v>0</v>
      </c>
      <c r="P23" s="73">
        <f t="shared" si="7"/>
        <v>12</v>
      </c>
      <c r="Q23" s="71">
        <f t="shared" si="8"/>
        <v>4.7636416907261774</v>
      </c>
      <c r="R23" s="11">
        <f t="shared" si="33"/>
        <v>12.041594578792296</v>
      </c>
      <c r="S23" s="9">
        <v>0.75</v>
      </c>
      <c r="T23" s="61">
        <v>3</v>
      </c>
      <c r="U23" s="73">
        <f t="shared" si="9"/>
        <v>0.5</v>
      </c>
      <c r="V23" s="73">
        <f t="shared" si="10"/>
        <v>0</v>
      </c>
      <c r="W23" s="73">
        <f t="shared" si="11"/>
        <v>6</v>
      </c>
      <c r="X23" s="5">
        <f t="shared" si="12"/>
        <v>4.7636416907261774</v>
      </c>
      <c r="Y23" s="31">
        <f t="shared" si="34"/>
        <v>6.0207972893961479</v>
      </c>
      <c r="Z23" s="12">
        <v>1.5</v>
      </c>
      <c r="AA23" s="61">
        <v>3</v>
      </c>
      <c r="AB23" s="73">
        <f t="shared" si="13"/>
        <v>-1</v>
      </c>
      <c r="AC23" s="73">
        <f t="shared" si="14"/>
        <v>0</v>
      </c>
      <c r="AD23" s="73">
        <f t="shared" si="15"/>
        <v>-12</v>
      </c>
      <c r="AE23" s="5">
        <f t="shared" si="43"/>
        <v>4.7636416907261889</v>
      </c>
      <c r="AF23" s="11">
        <f t="shared" si="35"/>
        <v>12.041594578792296</v>
      </c>
      <c r="AG23" s="6"/>
      <c r="AH23" s="6"/>
      <c r="AI23" s="6"/>
      <c r="AJ23" s="14" t="s">
        <v>26</v>
      </c>
      <c r="AK23" s="10">
        <v>1</v>
      </c>
      <c r="AL23" s="2">
        <v>0</v>
      </c>
      <c r="AM23" s="2">
        <f t="shared" si="41"/>
        <v>12.1</v>
      </c>
      <c r="AN23" s="31">
        <f t="shared" si="17"/>
        <v>4.7244516971708865</v>
      </c>
      <c r="AO23" s="31">
        <f t="shared" si="36"/>
        <v>12.14125199474914</v>
      </c>
      <c r="AP23" s="12">
        <v>1</v>
      </c>
      <c r="AQ23" s="8">
        <v>3</v>
      </c>
      <c r="AR23" s="73">
        <f t="shared" si="18"/>
        <v>1</v>
      </c>
      <c r="AS23" s="73">
        <f t="shared" si="19"/>
        <v>0</v>
      </c>
      <c r="AT23" s="73">
        <f t="shared" si="20"/>
        <v>12.1</v>
      </c>
      <c r="AU23" s="5">
        <f t="shared" si="21"/>
        <v>4.7244516971708865</v>
      </c>
      <c r="AV23" s="31">
        <f t="shared" si="37"/>
        <v>12.14125199474914</v>
      </c>
      <c r="AW23" s="12">
        <v>0.75</v>
      </c>
      <c r="AX23" s="8">
        <v>3</v>
      </c>
      <c r="AY23" s="73">
        <f t="shared" si="22"/>
        <v>0.49792531120331945</v>
      </c>
      <c r="AZ23" s="73">
        <f t="shared" si="23"/>
        <v>0</v>
      </c>
      <c r="BA23" s="73">
        <f t="shared" si="24"/>
        <v>6.024896265560165</v>
      </c>
      <c r="BB23" s="5">
        <f t="shared" si="25"/>
        <v>4.7244516971708865</v>
      </c>
      <c r="BC23" s="11">
        <f t="shared" si="38"/>
        <v>6.045436677883389</v>
      </c>
      <c r="BD23" s="9">
        <v>1.5</v>
      </c>
      <c r="BE23" s="8">
        <v>3</v>
      </c>
      <c r="BF23" s="73">
        <f t="shared" si="26"/>
        <v>-0.98360655737704927</v>
      </c>
      <c r="BG23" s="73">
        <f t="shared" si="27"/>
        <v>0</v>
      </c>
      <c r="BH23" s="73">
        <f t="shared" si="28"/>
        <v>-11.901639344262296</v>
      </c>
      <c r="BI23" s="71">
        <f t="shared" si="42"/>
        <v>4.7244516971709061</v>
      </c>
      <c r="BJ23" s="11">
        <f t="shared" si="39"/>
        <v>11.942215076802436</v>
      </c>
      <c r="BN23" s="40">
        <f t="shared" si="1"/>
        <v>0.99657415956844631</v>
      </c>
      <c r="BO23" s="44">
        <f t="shared" si="2"/>
        <v>0.24639388487241121</v>
      </c>
      <c r="BP23" s="42">
        <f t="shared" si="3"/>
        <v>-0.99379501989860231</v>
      </c>
      <c r="BR23" s="57">
        <f t="shared" si="30"/>
        <v>-0.7501802746960351</v>
      </c>
      <c r="BS23" s="58">
        <f t="shared" si="31"/>
        <v>-1.9903691794670486</v>
      </c>
    </row>
    <row r="24" spans="6:82" x14ac:dyDescent="0.25">
      <c r="F24" s="14" t="s">
        <v>27</v>
      </c>
      <c r="G24" s="10">
        <v>1</v>
      </c>
      <c r="H24" s="2">
        <v>0</v>
      </c>
      <c r="I24" s="2">
        <f t="shared" si="40"/>
        <v>13</v>
      </c>
      <c r="J24" s="5">
        <f t="shared" si="4"/>
        <v>4.3987053549955322</v>
      </c>
      <c r="K24" s="31">
        <f t="shared" si="32"/>
        <v>13.038404810405298</v>
      </c>
      <c r="L24" s="12">
        <v>1</v>
      </c>
      <c r="M24" s="68">
        <v>3</v>
      </c>
      <c r="N24" s="73">
        <f t="shared" si="5"/>
        <v>1</v>
      </c>
      <c r="O24" s="73">
        <f t="shared" si="6"/>
        <v>0</v>
      </c>
      <c r="P24" s="73">
        <f t="shared" si="7"/>
        <v>13</v>
      </c>
      <c r="Q24" s="71">
        <f t="shared" si="8"/>
        <v>4.3987053549955322</v>
      </c>
      <c r="R24" s="11">
        <f t="shared" si="33"/>
        <v>13.038404810405298</v>
      </c>
      <c r="S24" s="9">
        <v>0.75</v>
      </c>
      <c r="T24" s="61">
        <v>3</v>
      </c>
      <c r="U24" s="73">
        <f t="shared" si="9"/>
        <v>0.48</v>
      </c>
      <c r="V24" s="73">
        <f t="shared" si="10"/>
        <v>0</v>
      </c>
      <c r="W24" s="73">
        <f t="shared" si="11"/>
        <v>6.24</v>
      </c>
      <c r="X24" s="5">
        <f t="shared" si="12"/>
        <v>4.3987053549955313</v>
      </c>
      <c r="Y24" s="31">
        <f t="shared" si="34"/>
        <v>6.2584343089945431</v>
      </c>
      <c r="Z24" s="12">
        <v>1.5</v>
      </c>
      <c r="AA24" s="61">
        <v>3</v>
      </c>
      <c r="AB24" s="73">
        <f t="shared" si="13"/>
        <v>-0.8571428571428571</v>
      </c>
      <c r="AC24" s="73">
        <f t="shared" si="14"/>
        <v>0</v>
      </c>
      <c r="AD24" s="73">
        <f t="shared" si="15"/>
        <v>-11.142857142857142</v>
      </c>
      <c r="AE24" s="5">
        <f t="shared" si="43"/>
        <v>4.3987053549955135</v>
      </c>
      <c r="AF24" s="11">
        <f t="shared" si="35"/>
        <v>11.175775551775969</v>
      </c>
      <c r="AG24" s="6"/>
      <c r="AH24" s="6"/>
      <c r="AI24" s="6"/>
      <c r="AJ24" s="14" t="s">
        <v>27</v>
      </c>
      <c r="AK24" s="10">
        <v>1</v>
      </c>
      <c r="AL24" s="2">
        <v>0</v>
      </c>
      <c r="AM24" s="2">
        <f t="shared" si="41"/>
        <v>13.1</v>
      </c>
      <c r="AN24" s="31">
        <f t="shared" si="17"/>
        <v>4.3652577350279334</v>
      </c>
      <c r="AO24" s="31">
        <f t="shared" si="36"/>
        <v>13.138112497615477</v>
      </c>
      <c r="AP24" s="12">
        <v>1</v>
      </c>
      <c r="AQ24" s="8">
        <v>3</v>
      </c>
      <c r="AR24" s="73">
        <f t="shared" si="18"/>
        <v>1</v>
      </c>
      <c r="AS24" s="73">
        <f t="shared" si="19"/>
        <v>0</v>
      </c>
      <c r="AT24" s="73">
        <f t="shared" si="20"/>
        <v>13.1</v>
      </c>
      <c r="AU24" s="5">
        <f t="shared" si="21"/>
        <v>4.3652577350279334</v>
      </c>
      <c r="AV24" s="31">
        <f t="shared" si="37"/>
        <v>13.138112497615477</v>
      </c>
      <c r="AW24" s="12">
        <v>0.75</v>
      </c>
      <c r="AX24" s="8">
        <v>3</v>
      </c>
      <c r="AY24" s="73">
        <f t="shared" si="22"/>
        <v>0.4780876494023904</v>
      </c>
      <c r="AZ24" s="73">
        <f t="shared" si="23"/>
        <v>0</v>
      </c>
      <c r="BA24" s="73">
        <f t="shared" si="24"/>
        <v>6.2629482071713145</v>
      </c>
      <c r="BB24" s="5">
        <f t="shared" si="25"/>
        <v>4.3652577350279334</v>
      </c>
      <c r="BC24" s="11">
        <f t="shared" si="38"/>
        <v>6.281169321569152</v>
      </c>
      <c r="BD24" s="9">
        <v>1.5</v>
      </c>
      <c r="BE24" s="8">
        <v>3</v>
      </c>
      <c r="BF24" s="73">
        <f t="shared" si="26"/>
        <v>-0.84507042253521136</v>
      </c>
      <c r="BG24" s="73">
        <f t="shared" si="27"/>
        <v>0</v>
      </c>
      <c r="BH24" s="73">
        <f t="shared" si="28"/>
        <v>-11.070422535211268</v>
      </c>
      <c r="BI24" s="71">
        <f t="shared" si="42"/>
        <v>4.3652577350279387</v>
      </c>
      <c r="BJ24" s="11">
        <f t="shared" si="39"/>
        <v>11.102630279675052</v>
      </c>
      <c r="BN24" s="40">
        <f t="shared" si="1"/>
        <v>0.99707687210178975</v>
      </c>
      <c r="BO24" s="44">
        <f t="shared" si="2"/>
        <v>0.22735012574608859</v>
      </c>
      <c r="BP24" s="42">
        <f t="shared" si="3"/>
        <v>-0.73145272100916259</v>
      </c>
      <c r="BR24" s="57">
        <f t="shared" si="30"/>
        <v>-0.76972674635570115</v>
      </c>
      <c r="BS24" s="58">
        <f t="shared" si="31"/>
        <v>-1.7285295931109523</v>
      </c>
    </row>
    <row r="25" spans="6:82" x14ac:dyDescent="0.25">
      <c r="F25" s="14" t="s">
        <v>28</v>
      </c>
      <c r="G25" s="10">
        <v>1</v>
      </c>
      <c r="H25" s="2">
        <v>0</v>
      </c>
      <c r="I25" s="2">
        <f t="shared" si="40"/>
        <v>14</v>
      </c>
      <c r="J25" s="5">
        <f t="shared" si="4"/>
        <v>4.0856167799748766</v>
      </c>
      <c r="K25" s="31">
        <f t="shared" si="32"/>
        <v>14.035668847618199</v>
      </c>
      <c r="L25" s="12">
        <v>1</v>
      </c>
      <c r="M25" s="68">
        <v>3</v>
      </c>
      <c r="N25" s="73">
        <f t="shared" si="5"/>
        <v>1</v>
      </c>
      <c r="O25" s="73">
        <f t="shared" si="6"/>
        <v>0</v>
      </c>
      <c r="P25" s="73">
        <f t="shared" si="7"/>
        <v>14</v>
      </c>
      <c r="Q25" s="71">
        <f t="shared" si="8"/>
        <v>4.0856167799748766</v>
      </c>
      <c r="R25" s="11">
        <f t="shared" si="33"/>
        <v>14.035668847618199</v>
      </c>
      <c r="S25" s="9">
        <v>0.75</v>
      </c>
      <c r="T25" s="61">
        <v>3</v>
      </c>
      <c r="U25" s="73">
        <f t="shared" si="9"/>
        <v>0.46153846153846156</v>
      </c>
      <c r="V25" s="73">
        <f t="shared" si="10"/>
        <v>0</v>
      </c>
      <c r="W25" s="73">
        <f t="shared" si="11"/>
        <v>6.4615384615384617</v>
      </c>
      <c r="X25" s="5">
        <f t="shared" si="12"/>
        <v>4.0856167799748766</v>
      </c>
      <c r="Y25" s="31">
        <f t="shared" si="34"/>
        <v>6.4780010065930158</v>
      </c>
      <c r="Z25" s="12">
        <v>1.5</v>
      </c>
      <c r="AA25" s="61">
        <v>3</v>
      </c>
      <c r="AB25" s="73">
        <f t="shared" si="13"/>
        <v>-0.75</v>
      </c>
      <c r="AC25" s="73">
        <f t="shared" si="14"/>
        <v>0</v>
      </c>
      <c r="AD25" s="73">
        <f t="shared" si="15"/>
        <v>-10.5</v>
      </c>
      <c r="AE25" s="5">
        <f t="shared" si="43"/>
        <v>4.0856167799748846</v>
      </c>
      <c r="AF25" s="11">
        <f t="shared" si="35"/>
        <v>10.52675163571365</v>
      </c>
      <c r="AG25" s="6"/>
      <c r="AH25" s="6"/>
      <c r="AI25" s="6"/>
      <c r="AJ25" s="14" t="s">
        <v>28</v>
      </c>
      <c r="AK25" s="10">
        <v>1</v>
      </c>
      <c r="AL25" s="2">
        <v>0</v>
      </c>
      <c r="AM25" s="2">
        <f t="shared" si="41"/>
        <v>14.1</v>
      </c>
      <c r="AN25" s="31">
        <f t="shared" si="17"/>
        <v>4.0567378612948799</v>
      </c>
      <c r="AO25" s="31">
        <f t="shared" si="36"/>
        <v>14.135416513141733</v>
      </c>
      <c r="AP25" s="12">
        <v>1</v>
      </c>
      <c r="AQ25" s="8">
        <v>3</v>
      </c>
      <c r="AR25" s="73">
        <f t="shared" si="18"/>
        <v>1</v>
      </c>
      <c r="AS25" s="73">
        <f t="shared" si="19"/>
        <v>0</v>
      </c>
      <c r="AT25" s="73">
        <f t="shared" si="20"/>
        <v>14.1</v>
      </c>
      <c r="AU25" s="5">
        <f t="shared" si="21"/>
        <v>4.0567378612948799</v>
      </c>
      <c r="AV25" s="31">
        <f t="shared" si="37"/>
        <v>14.135416513141733</v>
      </c>
      <c r="AW25" s="12">
        <v>0.75</v>
      </c>
      <c r="AX25" s="8">
        <v>3</v>
      </c>
      <c r="AY25" s="73">
        <f t="shared" si="22"/>
        <v>0.45977011494252873</v>
      </c>
      <c r="AZ25" s="73">
        <f t="shared" si="23"/>
        <v>0</v>
      </c>
      <c r="BA25" s="73">
        <f t="shared" si="24"/>
        <v>6.4827586206896548</v>
      </c>
      <c r="BB25" s="5">
        <f t="shared" si="25"/>
        <v>4.0567378612948799</v>
      </c>
      <c r="BC25" s="11">
        <f t="shared" si="38"/>
        <v>6.4990420750076927</v>
      </c>
      <c r="BD25" s="9">
        <v>1.5</v>
      </c>
      <c r="BE25" s="8">
        <v>3</v>
      </c>
      <c r="BF25" s="73">
        <f t="shared" si="26"/>
        <v>-0.74074074074074081</v>
      </c>
      <c r="BG25" s="73">
        <f t="shared" si="27"/>
        <v>0</v>
      </c>
      <c r="BH25" s="73">
        <f t="shared" si="28"/>
        <v>-10.444444444444445</v>
      </c>
      <c r="BI25" s="71">
        <f t="shared" si="42"/>
        <v>4.056737861294863</v>
      </c>
      <c r="BJ25" s="11">
        <f t="shared" si="39"/>
        <v>10.470678898623506</v>
      </c>
      <c r="BN25" s="40">
        <f t="shared" si="1"/>
        <v>0.99747665523533868</v>
      </c>
      <c r="BO25" s="44">
        <f t="shared" si="2"/>
        <v>0.210410684146769</v>
      </c>
      <c r="BP25" s="42">
        <f t="shared" si="3"/>
        <v>-0.56072737090143931</v>
      </c>
      <c r="BR25" s="57">
        <f t="shared" si="30"/>
        <v>-0.78706597108856968</v>
      </c>
      <c r="BS25" s="58">
        <f t="shared" si="31"/>
        <v>-1.558204026136778</v>
      </c>
    </row>
    <row r="26" spans="6:82" x14ac:dyDescent="0.25">
      <c r="F26" s="14" t="s">
        <v>29</v>
      </c>
      <c r="G26" s="10">
        <v>1</v>
      </c>
      <c r="H26" s="2">
        <v>0</v>
      </c>
      <c r="I26" s="2">
        <f t="shared" si="40"/>
        <v>15</v>
      </c>
      <c r="J26" s="5">
        <f t="shared" si="4"/>
        <v>3.8140748342903543</v>
      </c>
      <c r="K26" s="31">
        <f t="shared" si="32"/>
        <v>15.033296378372908</v>
      </c>
      <c r="L26" s="12">
        <v>1</v>
      </c>
      <c r="M26" s="68">
        <v>3</v>
      </c>
      <c r="N26" s="73">
        <f t="shared" si="5"/>
        <v>1</v>
      </c>
      <c r="O26" s="73">
        <f t="shared" si="6"/>
        <v>0</v>
      </c>
      <c r="P26" s="73">
        <f t="shared" si="7"/>
        <v>15</v>
      </c>
      <c r="Q26" s="71">
        <f t="shared" si="8"/>
        <v>3.8140748342903543</v>
      </c>
      <c r="R26" s="11">
        <f t="shared" si="33"/>
        <v>15.033296378372908</v>
      </c>
      <c r="S26" s="9">
        <v>0.75</v>
      </c>
      <c r="T26" s="61">
        <v>3</v>
      </c>
      <c r="U26" s="73">
        <f t="shared" si="9"/>
        <v>0.44444444444444442</v>
      </c>
      <c r="V26" s="73">
        <f t="shared" si="10"/>
        <v>0</v>
      </c>
      <c r="W26" s="73">
        <f t="shared" si="11"/>
        <v>6.6666666666666661</v>
      </c>
      <c r="X26" s="5">
        <f t="shared" si="12"/>
        <v>3.8140748342903543</v>
      </c>
      <c r="Y26" s="31">
        <f t="shared" si="34"/>
        <v>6.6814650570546252</v>
      </c>
      <c r="Z26" s="12">
        <v>1.5</v>
      </c>
      <c r="AA26" s="61">
        <v>3</v>
      </c>
      <c r="AB26" s="73">
        <f t="shared" si="13"/>
        <v>-0.66666666666666663</v>
      </c>
      <c r="AC26" s="73">
        <f t="shared" si="14"/>
        <v>0</v>
      </c>
      <c r="AD26" s="73">
        <f t="shared" si="15"/>
        <v>-10</v>
      </c>
      <c r="AE26" s="5">
        <f t="shared" si="43"/>
        <v>3.8140748342903521</v>
      </c>
      <c r="AF26" s="11">
        <f t="shared" si="35"/>
        <v>10.022197585581939</v>
      </c>
      <c r="AG26" s="6"/>
      <c r="AH26" s="6"/>
      <c r="AI26" s="6"/>
      <c r="AJ26" s="14" t="s">
        <v>29</v>
      </c>
      <c r="AK26" s="10">
        <v>1</v>
      </c>
      <c r="AL26" s="2">
        <v>0</v>
      </c>
      <c r="AM26" s="2">
        <f t="shared" si="41"/>
        <v>15.1</v>
      </c>
      <c r="AN26" s="31">
        <f t="shared" si="17"/>
        <v>3.7888898778846496</v>
      </c>
      <c r="AO26" s="31">
        <f t="shared" si="36"/>
        <v>15.133076356114774</v>
      </c>
      <c r="AP26" s="12">
        <v>1</v>
      </c>
      <c r="AQ26" s="8">
        <v>3</v>
      </c>
      <c r="AR26" s="73">
        <f t="shared" si="18"/>
        <v>1</v>
      </c>
      <c r="AS26" s="73">
        <f t="shared" si="19"/>
        <v>0</v>
      </c>
      <c r="AT26" s="73">
        <f t="shared" si="20"/>
        <v>15.1</v>
      </c>
      <c r="AU26" s="5">
        <f t="shared" si="21"/>
        <v>3.7888898778846496</v>
      </c>
      <c r="AV26" s="31">
        <f t="shared" si="37"/>
        <v>15.133076356114774</v>
      </c>
      <c r="AW26" s="12">
        <v>0.75</v>
      </c>
      <c r="AX26" s="8">
        <v>3</v>
      </c>
      <c r="AY26" s="73">
        <f t="shared" si="22"/>
        <v>0.44280442804428044</v>
      </c>
      <c r="AZ26" s="73">
        <f t="shared" si="23"/>
        <v>0</v>
      </c>
      <c r="BA26" s="73">
        <f t="shared" si="24"/>
        <v>6.6863468634686347</v>
      </c>
      <c r="BB26" s="5">
        <f t="shared" si="25"/>
        <v>3.7888898778846496</v>
      </c>
      <c r="BC26" s="11">
        <f t="shared" si="38"/>
        <v>6.7009932204198259</v>
      </c>
      <c r="BD26" s="9">
        <v>1.5</v>
      </c>
      <c r="BE26" s="8">
        <v>3</v>
      </c>
      <c r="BF26" s="73">
        <f t="shared" si="26"/>
        <v>-0.65934065934065933</v>
      </c>
      <c r="BG26" s="73">
        <f t="shared" si="27"/>
        <v>0</v>
      </c>
      <c r="BH26" s="73">
        <f t="shared" si="28"/>
        <v>-9.9560439560439562</v>
      </c>
      <c r="BI26" s="71">
        <f t="shared" si="42"/>
        <v>3.7888898778846567</v>
      </c>
      <c r="BJ26" s="11">
        <f t="shared" si="39"/>
        <v>9.9778525424932578</v>
      </c>
      <c r="BN26" s="40">
        <f t="shared" si="1"/>
        <v>0.99779977741865977</v>
      </c>
      <c r="BO26" s="44">
        <f t="shared" si="2"/>
        <v>0.1952816336520069</v>
      </c>
      <c r="BP26" s="42">
        <f t="shared" si="3"/>
        <v>-0.44345043088680924</v>
      </c>
      <c r="BR26" s="57">
        <f t="shared" si="30"/>
        <v>-0.80251814376665287</v>
      </c>
      <c r="BS26" s="58">
        <f t="shared" si="31"/>
        <v>-1.441250208305469</v>
      </c>
      <c r="CD26" t="s">
        <v>4</v>
      </c>
    </row>
    <row r="27" spans="6:82" x14ac:dyDescent="0.25">
      <c r="F27" s="14" t="s">
        <v>30</v>
      </c>
      <c r="G27" s="10">
        <v>1</v>
      </c>
      <c r="H27" s="2">
        <v>0</v>
      </c>
      <c r="I27" s="2">
        <f t="shared" si="40"/>
        <v>16</v>
      </c>
      <c r="J27" s="5">
        <f t="shared" si="4"/>
        <v>3.5763343749973511</v>
      </c>
      <c r="K27" s="31">
        <f t="shared" si="32"/>
        <v>16.031219541881399</v>
      </c>
      <c r="L27" s="12">
        <v>1</v>
      </c>
      <c r="M27" s="68">
        <v>3</v>
      </c>
      <c r="N27" s="73">
        <f t="shared" si="5"/>
        <v>1</v>
      </c>
      <c r="O27" s="73">
        <f t="shared" si="6"/>
        <v>0</v>
      </c>
      <c r="P27" s="73">
        <f t="shared" si="7"/>
        <v>16</v>
      </c>
      <c r="Q27" s="71">
        <f t="shared" si="8"/>
        <v>3.5763343749973511</v>
      </c>
      <c r="R27" s="11">
        <f t="shared" si="33"/>
        <v>16.031219541881399</v>
      </c>
      <c r="S27" s="9">
        <v>0.75</v>
      </c>
      <c r="T27" s="61">
        <v>3</v>
      </c>
      <c r="U27" s="73">
        <f t="shared" si="9"/>
        <v>0.42857142857142855</v>
      </c>
      <c r="V27" s="73">
        <f t="shared" si="10"/>
        <v>0</v>
      </c>
      <c r="W27" s="73">
        <f t="shared" si="11"/>
        <v>6.8571428571428568</v>
      </c>
      <c r="X27" s="5">
        <f t="shared" si="12"/>
        <v>3.5763343749973511</v>
      </c>
      <c r="Y27" s="31">
        <f t="shared" si="34"/>
        <v>6.870522660806313</v>
      </c>
      <c r="Z27" s="12">
        <v>1.5</v>
      </c>
      <c r="AA27" s="61">
        <v>3</v>
      </c>
      <c r="AB27" s="73">
        <f t="shared" si="13"/>
        <v>-0.6</v>
      </c>
      <c r="AC27" s="73">
        <f t="shared" si="14"/>
        <v>0</v>
      </c>
      <c r="AD27" s="73">
        <f t="shared" si="15"/>
        <v>-9.6</v>
      </c>
      <c r="AE27" s="5">
        <f t="shared" si="43"/>
        <v>3.5763343749973728</v>
      </c>
      <c r="AF27" s="11">
        <f t="shared" si="35"/>
        <v>9.6187317251288373</v>
      </c>
      <c r="AG27" s="6"/>
      <c r="AH27" s="6"/>
      <c r="AI27" s="6"/>
      <c r="AJ27" s="14" t="s">
        <v>30</v>
      </c>
      <c r="AK27" s="10">
        <v>1</v>
      </c>
      <c r="AL27" s="2">
        <v>0</v>
      </c>
      <c r="AM27" s="2">
        <f t="shared" si="41"/>
        <v>16.100000000000001</v>
      </c>
      <c r="AN27" s="31">
        <f t="shared" si="17"/>
        <v>3.5541782355320861</v>
      </c>
      <c r="AO27" s="31">
        <f t="shared" si="36"/>
        <v>16.131026005806326</v>
      </c>
      <c r="AP27" s="12">
        <v>1</v>
      </c>
      <c r="AQ27" s="8">
        <v>3</v>
      </c>
      <c r="AR27" s="73">
        <f t="shared" si="18"/>
        <v>1</v>
      </c>
      <c r="AS27" s="73">
        <f t="shared" si="19"/>
        <v>0</v>
      </c>
      <c r="AT27" s="73">
        <f t="shared" si="20"/>
        <v>16.100000000000001</v>
      </c>
      <c r="AU27" s="5">
        <f t="shared" si="21"/>
        <v>3.5541782355320861</v>
      </c>
      <c r="AV27" s="31">
        <f t="shared" si="37"/>
        <v>16.131026005806326</v>
      </c>
      <c r="AW27" s="12">
        <v>0.75</v>
      </c>
      <c r="AX27" s="8">
        <v>3</v>
      </c>
      <c r="AY27" s="73">
        <f t="shared" si="22"/>
        <v>0.42704626334519569</v>
      </c>
      <c r="AZ27" s="73">
        <f t="shared" si="23"/>
        <v>0</v>
      </c>
      <c r="BA27" s="73">
        <f t="shared" si="24"/>
        <v>6.8754448398576509</v>
      </c>
      <c r="BB27" s="5">
        <f t="shared" si="25"/>
        <v>3.5541782355320866</v>
      </c>
      <c r="BC27" s="11">
        <f t="shared" si="38"/>
        <v>6.888694379703769</v>
      </c>
      <c r="BD27" s="9">
        <v>1.5</v>
      </c>
      <c r="BE27" s="8">
        <v>3</v>
      </c>
      <c r="BF27" s="73">
        <f t="shared" si="26"/>
        <v>-0.59405940594059392</v>
      </c>
      <c r="BG27" s="73">
        <f t="shared" si="27"/>
        <v>0</v>
      </c>
      <c r="BH27" s="73">
        <f t="shared" si="28"/>
        <v>-9.5643564356435622</v>
      </c>
      <c r="BI27" s="71">
        <f t="shared" si="42"/>
        <v>3.5541782355321061</v>
      </c>
      <c r="BJ27" s="11">
        <f t="shared" si="39"/>
        <v>9.5827877262215786</v>
      </c>
      <c r="BN27" s="40">
        <f t="shared" si="1"/>
        <v>0.99806463924927868</v>
      </c>
      <c r="BO27" s="44">
        <f t="shared" si="2"/>
        <v>0.18171718897455946</v>
      </c>
      <c r="BP27" s="42">
        <f t="shared" si="3"/>
        <v>-0.35943998907258745</v>
      </c>
      <c r="BR27" s="57">
        <f t="shared" si="30"/>
        <v>-0.81634745027471922</v>
      </c>
      <c r="BS27" s="58">
        <f t="shared" si="31"/>
        <v>-1.3575046283218661</v>
      </c>
    </row>
    <row r="28" spans="6:82" x14ac:dyDescent="0.25">
      <c r="F28" s="14" t="s">
        <v>31</v>
      </c>
      <c r="G28" s="10">
        <v>1</v>
      </c>
      <c r="H28" s="2">
        <v>0</v>
      </c>
      <c r="I28" s="2">
        <f t="shared" si="40"/>
        <v>17</v>
      </c>
      <c r="J28" s="5">
        <f t="shared" si="4"/>
        <v>3.3664606634298009</v>
      </c>
      <c r="K28" s="31">
        <f t="shared" si="32"/>
        <v>17.029386365926403</v>
      </c>
      <c r="L28" s="12">
        <v>1</v>
      </c>
      <c r="M28" s="68">
        <v>3</v>
      </c>
      <c r="N28" s="73">
        <f t="shared" si="5"/>
        <v>1</v>
      </c>
      <c r="O28" s="73">
        <f t="shared" si="6"/>
        <v>0</v>
      </c>
      <c r="P28" s="73">
        <f t="shared" si="7"/>
        <v>17</v>
      </c>
      <c r="Q28" s="71">
        <f t="shared" si="8"/>
        <v>3.3664606634298009</v>
      </c>
      <c r="R28" s="11">
        <f t="shared" si="33"/>
        <v>17.029386365926403</v>
      </c>
      <c r="S28" s="9">
        <v>0.75</v>
      </c>
      <c r="T28" s="61">
        <v>3</v>
      </c>
      <c r="U28" s="73">
        <f t="shared" si="9"/>
        <v>0.41379310344827586</v>
      </c>
      <c r="V28" s="73">
        <f t="shared" si="10"/>
        <v>0</v>
      </c>
      <c r="W28" s="73">
        <f t="shared" si="11"/>
        <v>7.0344827586206895</v>
      </c>
      <c r="X28" s="5">
        <f t="shared" si="12"/>
        <v>3.3664606634298009</v>
      </c>
      <c r="Y28" s="31">
        <f t="shared" si="34"/>
        <v>7.0466426341764414</v>
      </c>
      <c r="Z28" s="12">
        <v>1.5</v>
      </c>
      <c r="AA28" s="61">
        <v>3</v>
      </c>
      <c r="AB28" s="73">
        <f t="shared" si="13"/>
        <v>-0.54545454545454541</v>
      </c>
      <c r="AC28" s="73">
        <f t="shared" si="14"/>
        <v>0</v>
      </c>
      <c r="AD28" s="73">
        <f t="shared" si="15"/>
        <v>-9.2727272727272716</v>
      </c>
      <c r="AE28" s="5">
        <f t="shared" si="43"/>
        <v>3.3664606634298195</v>
      </c>
      <c r="AF28" s="11">
        <f t="shared" si="35"/>
        <v>9.288756199596218</v>
      </c>
      <c r="AG28" s="6"/>
      <c r="AH28" s="6"/>
      <c r="AI28" s="6"/>
      <c r="AJ28" s="14" t="s">
        <v>31</v>
      </c>
      <c r="AK28" s="10">
        <v>1</v>
      </c>
      <c r="AL28" s="2">
        <v>0</v>
      </c>
      <c r="AM28" s="2">
        <f t="shared" si="41"/>
        <v>17.100000000000001</v>
      </c>
      <c r="AN28" s="31">
        <f t="shared" si="17"/>
        <v>3.3468186417402102</v>
      </c>
      <c r="AO28" s="31">
        <f t="shared" si="36"/>
        <v>17.129214809792071</v>
      </c>
      <c r="AP28" s="12">
        <v>1</v>
      </c>
      <c r="AQ28" s="8">
        <v>3</v>
      </c>
      <c r="AR28" s="73">
        <f t="shared" si="18"/>
        <v>1</v>
      </c>
      <c r="AS28" s="73">
        <f t="shared" si="19"/>
        <v>0</v>
      </c>
      <c r="AT28" s="73">
        <f t="shared" si="20"/>
        <v>17.100000000000001</v>
      </c>
      <c r="AU28" s="5">
        <f t="shared" si="21"/>
        <v>3.3468186417402102</v>
      </c>
      <c r="AV28" s="31">
        <f t="shared" si="37"/>
        <v>17.129214809792071</v>
      </c>
      <c r="AW28" s="12">
        <v>0.75</v>
      </c>
      <c r="AX28" s="8">
        <v>3</v>
      </c>
      <c r="AY28" s="73">
        <f t="shared" si="22"/>
        <v>0.41237113402061853</v>
      </c>
      <c r="AZ28" s="73">
        <f t="shared" si="23"/>
        <v>0</v>
      </c>
      <c r="BA28" s="73">
        <f t="shared" si="24"/>
        <v>7.0515463917525771</v>
      </c>
      <c r="BB28" s="5">
        <f t="shared" si="25"/>
        <v>3.3468186417402102</v>
      </c>
      <c r="BC28" s="11">
        <f t="shared" si="38"/>
        <v>7.0635937359967302</v>
      </c>
      <c r="BD28" s="9">
        <v>1.5</v>
      </c>
      <c r="BE28" s="8">
        <v>3</v>
      </c>
      <c r="BF28" s="73">
        <f t="shared" si="26"/>
        <v>-0.54054054054054046</v>
      </c>
      <c r="BG28" s="73">
        <f t="shared" si="27"/>
        <v>0</v>
      </c>
      <c r="BH28" s="73">
        <f t="shared" si="28"/>
        <v>-9.2432432432432421</v>
      </c>
      <c r="BI28" s="71">
        <f t="shared" si="42"/>
        <v>3.3468186417402137</v>
      </c>
      <c r="BJ28" s="11">
        <f t="shared" si="39"/>
        <v>9.2590350323200372</v>
      </c>
      <c r="BN28" s="40">
        <f t="shared" si="1"/>
        <v>0.99828443865668248</v>
      </c>
      <c r="BO28" s="44">
        <f t="shared" si="2"/>
        <v>0.16951101820288805</v>
      </c>
      <c r="BP28" s="42">
        <f t="shared" si="3"/>
        <v>-0.29721167276180793</v>
      </c>
      <c r="BR28" s="57">
        <f t="shared" si="30"/>
        <v>-0.82877342045379443</v>
      </c>
      <c r="BS28" s="58">
        <f t="shared" si="31"/>
        <v>-1.2954961114184904</v>
      </c>
    </row>
    <row r="29" spans="6:82" x14ac:dyDescent="0.25">
      <c r="F29" s="14" t="s">
        <v>32</v>
      </c>
      <c r="G29" s="10">
        <v>1</v>
      </c>
      <c r="H29" s="2">
        <v>0</v>
      </c>
      <c r="I29" s="2">
        <f t="shared" si="40"/>
        <v>18</v>
      </c>
      <c r="J29" s="5">
        <f t="shared" si="4"/>
        <v>3.1798301198642345</v>
      </c>
      <c r="K29" s="31">
        <f t="shared" si="32"/>
        <v>18.027756377319946</v>
      </c>
      <c r="L29" s="12">
        <v>1</v>
      </c>
      <c r="M29" s="68">
        <v>3</v>
      </c>
      <c r="N29" s="73">
        <f t="shared" si="5"/>
        <v>1</v>
      </c>
      <c r="O29" s="73">
        <f t="shared" si="6"/>
        <v>0</v>
      </c>
      <c r="P29" s="73">
        <f t="shared" si="7"/>
        <v>18</v>
      </c>
      <c r="Q29" s="71">
        <f t="shared" si="8"/>
        <v>3.1798301198642345</v>
      </c>
      <c r="R29" s="11">
        <f t="shared" si="33"/>
        <v>18.027756377319946</v>
      </c>
      <c r="S29" s="9">
        <v>0.75</v>
      </c>
      <c r="T29" s="61">
        <v>3</v>
      </c>
      <c r="U29" s="73">
        <f t="shared" si="9"/>
        <v>0.4</v>
      </c>
      <c r="V29" s="73">
        <f t="shared" si="10"/>
        <v>0</v>
      </c>
      <c r="W29" s="73">
        <f t="shared" si="11"/>
        <v>7.2</v>
      </c>
      <c r="X29" s="5">
        <f t="shared" si="12"/>
        <v>3.1798301198642349</v>
      </c>
      <c r="Y29" s="31">
        <f t="shared" si="34"/>
        <v>7.2111025509279782</v>
      </c>
      <c r="Z29" s="12">
        <v>1.5</v>
      </c>
      <c r="AA29" s="61">
        <v>3</v>
      </c>
      <c r="AB29" s="73">
        <f t="shared" si="13"/>
        <v>-0.5</v>
      </c>
      <c r="AC29" s="73">
        <f t="shared" si="14"/>
        <v>0</v>
      </c>
      <c r="AD29" s="73">
        <f t="shared" si="15"/>
        <v>-9</v>
      </c>
      <c r="AE29" s="5">
        <f t="shared" si="43"/>
        <v>3.1798301198642491</v>
      </c>
      <c r="AF29" s="11">
        <f t="shared" si="35"/>
        <v>9.013878188659973</v>
      </c>
      <c r="AG29" s="6"/>
      <c r="AH29" s="6"/>
      <c r="AI29" s="6"/>
      <c r="AJ29" s="14" t="s">
        <v>32</v>
      </c>
      <c r="AK29" s="10">
        <v>1</v>
      </c>
      <c r="AL29" s="2">
        <v>0</v>
      </c>
      <c r="AM29" s="2">
        <f t="shared" si="41"/>
        <v>18.100000000000001</v>
      </c>
      <c r="AN29" s="31">
        <f t="shared" si="17"/>
        <v>3.1622977521393887</v>
      </c>
      <c r="AO29" s="31">
        <f t="shared" si="36"/>
        <v>18.127603261324982</v>
      </c>
      <c r="AP29" s="12">
        <v>1</v>
      </c>
      <c r="AQ29" s="8">
        <v>3</v>
      </c>
      <c r="AR29" s="73">
        <f t="shared" si="18"/>
        <v>1</v>
      </c>
      <c r="AS29" s="73">
        <f t="shared" si="19"/>
        <v>0</v>
      </c>
      <c r="AT29" s="73">
        <f t="shared" si="20"/>
        <v>18.100000000000001</v>
      </c>
      <c r="AU29" s="5">
        <f t="shared" si="21"/>
        <v>3.1622977521393887</v>
      </c>
      <c r="AV29" s="31">
        <f t="shared" si="37"/>
        <v>18.127603261324982</v>
      </c>
      <c r="AW29" s="12">
        <v>0.75</v>
      </c>
      <c r="AX29" s="8">
        <v>3</v>
      </c>
      <c r="AY29" s="73">
        <f t="shared" si="22"/>
        <v>0.39867109634551495</v>
      </c>
      <c r="AZ29" s="73">
        <f t="shared" si="23"/>
        <v>0</v>
      </c>
      <c r="BA29" s="73">
        <f t="shared" si="24"/>
        <v>7.2159468438538212</v>
      </c>
      <c r="BB29" s="5">
        <f t="shared" si="25"/>
        <v>3.1622977521393887</v>
      </c>
      <c r="BC29" s="11">
        <f t="shared" si="38"/>
        <v>7.2269514663089618</v>
      </c>
      <c r="BD29" s="9">
        <v>1.5</v>
      </c>
      <c r="BE29" s="8">
        <v>3</v>
      </c>
      <c r="BF29" s="73">
        <f t="shared" si="26"/>
        <v>-0.49586776859504128</v>
      </c>
      <c r="BG29" s="73">
        <f t="shared" si="27"/>
        <v>0</v>
      </c>
      <c r="BH29" s="73">
        <f t="shared" si="28"/>
        <v>-8.9752066115702487</v>
      </c>
      <c r="BI29" s="71">
        <f t="shared" si="42"/>
        <v>3.1622977521393807</v>
      </c>
      <c r="BJ29" s="11">
        <f t="shared" si="39"/>
        <v>8.9888941791694119</v>
      </c>
      <c r="BN29" s="40">
        <f t="shared" si="1"/>
        <v>0.99846884005035719</v>
      </c>
      <c r="BO29" s="44">
        <f t="shared" si="2"/>
        <v>0.15848915380983541</v>
      </c>
      <c r="BP29" s="42">
        <f t="shared" si="3"/>
        <v>-0.24984009490561121</v>
      </c>
      <c r="BR29" s="57">
        <f t="shared" si="30"/>
        <v>-0.83997968624052177</v>
      </c>
      <c r="BS29" s="58">
        <f>BP29-BN29</f>
        <v>-1.2483089349559684</v>
      </c>
    </row>
    <row r="30" spans="6:82" x14ac:dyDescent="0.25">
      <c r="F30" s="14" t="s">
        <v>33</v>
      </c>
      <c r="G30" s="10">
        <v>1</v>
      </c>
      <c r="H30" s="2">
        <v>0</v>
      </c>
      <c r="I30" s="2">
        <f t="shared" si="40"/>
        <v>19</v>
      </c>
      <c r="J30" s="5">
        <f t="shared" si="4"/>
        <v>3.0127875041833398</v>
      </c>
      <c r="K30" s="31">
        <f t="shared" si="32"/>
        <v>19.026297590440446</v>
      </c>
      <c r="L30" s="12">
        <v>1</v>
      </c>
      <c r="M30" s="68">
        <v>3</v>
      </c>
      <c r="N30" s="73">
        <f t="shared" si="5"/>
        <v>1</v>
      </c>
      <c r="O30" s="73">
        <f t="shared" si="6"/>
        <v>0</v>
      </c>
      <c r="P30" s="73">
        <f t="shared" si="7"/>
        <v>19</v>
      </c>
      <c r="Q30" s="71">
        <f t="shared" si="8"/>
        <v>3.0127875041833398</v>
      </c>
      <c r="R30" s="11">
        <f t="shared" si="33"/>
        <v>19.026297590440446</v>
      </c>
      <c r="S30" s="9">
        <v>0.75</v>
      </c>
      <c r="T30" s="61">
        <v>3</v>
      </c>
      <c r="U30" s="73">
        <f t="shared" si="9"/>
        <v>0.38709677419354838</v>
      </c>
      <c r="V30" s="73">
        <f t="shared" si="10"/>
        <v>0</v>
      </c>
      <c r="W30" s="73">
        <f t="shared" si="11"/>
        <v>7.354838709677419</v>
      </c>
      <c r="X30" s="5">
        <f t="shared" si="12"/>
        <v>3.0127875041833403</v>
      </c>
      <c r="Y30" s="31">
        <f t="shared" si="34"/>
        <v>7.3650184221059796</v>
      </c>
      <c r="Z30" s="12">
        <v>1.5</v>
      </c>
      <c r="AA30" s="61">
        <v>3</v>
      </c>
      <c r="AB30" s="73">
        <f t="shared" si="13"/>
        <v>-0.46153846153846156</v>
      </c>
      <c r="AC30" s="73">
        <f t="shared" si="14"/>
        <v>0</v>
      </c>
      <c r="AD30" s="73">
        <f t="shared" si="15"/>
        <v>-8.7692307692307701</v>
      </c>
      <c r="AE30" s="5">
        <f t="shared" si="43"/>
        <v>3.0127875041833363</v>
      </c>
      <c r="AF30" s="11">
        <f t="shared" si="35"/>
        <v>8.7813681186648225</v>
      </c>
      <c r="AG30" s="6"/>
      <c r="AH30" s="6"/>
      <c r="AI30" s="6"/>
      <c r="AJ30" s="14" t="s">
        <v>33</v>
      </c>
      <c r="AK30" s="10">
        <v>1</v>
      </c>
      <c r="AL30" s="2">
        <v>0</v>
      </c>
      <c r="AM30" s="2">
        <f t="shared" si="41"/>
        <v>19.100000000000001</v>
      </c>
      <c r="AN30" s="31">
        <f t="shared" si="17"/>
        <v>2.9970425802836851</v>
      </c>
      <c r="AO30" s="31">
        <f t="shared" si="36"/>
        <v>19.126160095534075</v>
      </c>
      <c r="AP30" s="12">
        <v>1</v>
      </c>
      <c r="AQ30" s="8">
        <v>3</v>
      </c>
      <c r="AR30" s="73">
        <f t="shared" si="18"/>
        <v>1</v>
      </c>
      <c r="AS30" s="73">
        <f t="shared" si="19"/>
        <v>0</v>
      </c>
      <c r="AT30" s="73">
        <f t="shared" si="20"/>
        <v>19.100000000000001</v>
      </c>
      <c r="AU30" s="5">
        <f t="shared" si="21"/>
        <v>2.9970425802836851</v>
      </c>
      <c r="AV30" s="31">
        <f t="shared" si="37"/>
        <v>19.126160095534075</v>
      </c>
      <c r="AW30" s="12">
        <v>0.75</v>
      </c>
      <c r="AX30" s="8">
        <v>3</v>
      </c>
      <c r="AY30" s="73">
        <f t="shared" si="22"/>
        <v>0.38585209003215432</v>
      </c>
      <c r="AZ30" s="73">
        <f t="shared" si="23"/>
        <v>0</v>
      </c>
      <c r="BA30" s="73">
        <f t="shared" si="24"/>
        <v>7.369774919614148</v>
      </c>
      <c r="BB30" s="5">
        <f t="shared" si="25"/>
        <v>2.9970425802836851</v>
      </c>
      <c r="BC30" s="11">
        <f t="shared" si="38"/>
        <v>7.3798688471514113</v>
      </c>
      <c r="BD30" s="9">
        <v>1.5</v>
      </c>
      <c r="BE30" s="8">
        <v>3</v>
      </c>
      <c r="BF30" s="73">
        <f t="shared" si="26"/>
        <v>-0.45801526717557245</v>
      </c>
      <c r="BG30" s="73">
        <f t="shared" si="27"/>
        <v>0</v>
      </c>
      <c r="BH30" s="73">
        <f t="shared" si="28"/>
        <v>-8.7480916030534353</v>
      </c>
      <c r="BI30" s="71">
        <f t="shared" si="42"/>
        <v>2.9970425802836758</v>
      </c>
      <c r="BJ30" s="11">
        <f t="shared" si="39"/>
        <v>8.760073326198814</v>
      </c>
      <c r="BN30" s="40">
        <f t="shared" si="1"/>
        <v>0.99862505093629039</v>
      </c>
      <c r="BO30" s="44">
        <f t="shared" si="2"/>
        <v>0.1485042504543177</v>
      </c>
      <c r="BP30" s="42">
        <f t="shared" si="3"/>
        <v>-0.21294792466008516</v>
      </c>
      <c r="BR30" s="57">
        <f t="shared" si="30"/>
        <v>-0.85012080048197269</v>
      </c>
      <c r="BS30" s="58">
        <f t="shared" si="31"/>
        <v>-1.2115729755963756</v>
      </c>
    </row>
    <row r="31" spans="6:82" ht="15.75" thickBot="1" x14ac:dyDescent="0.3">
      <c r="F31" s="75" t="s">
        <v>34</v>
      </c>
      <c r="G31" s="16">
        <v>1</v>
      </c>
      <c r="H31" s="17">
        <v>0</v>
      </c>
      <c r="I31" s="17">
        <f t="shared" si="40"/>
        <v>20</v>
      </c>
      <c r="J31" s="35">
        <f t="shared" si="4"/>
        <v>2.8624052261117479</v>
      </c>
      <c r="K31" s="36">
        <f t="shared" si="32"/>
        <v>20.024984394500787</v>
      </c>
      <c r="L31" s="19">
        <v>1</v>
      </c>
      <c r="M31" s="69">
        <v>3</v>
      </c>
      <c r="N31" s="76">
        <f t="shared" si="5"/>
        <v>1</v>
      </c>
      <c r="O31" s="76">
        <f t="shared" si="6"/>
        <v>0</v>
      </c>
      <c r="P31" s="76">
        <f t="shared" si="7"/>
        <v>20</v>
      </c>
      <c r="Q31" s="72">
        <f t="shared" si="8"/>
        <v>2.8624052261117479</v>
      </c>
      <c r="R31" s="18">
        <f t="shared" si="33"/>
        <v>20.024984394500787</v>
      </c>
      <c r="S31" s="37">
        <v>0.75</v>
      </c>
      <c r="T31" s="62">
        <v>3</v>
      </c>
      <c r="U31" s="76">
        <f t="shared" si="9"/>
        <v>0.375</v>
      </c>
      <c r="V31" s="76">
        <f t="shared" si="10"/>
        <v>0</v>
      </c>
      <c r="W31" s="76">
        <f t="shared" si="11"/>
        <v>7.5</v>
      </c>
      <c r="X31" s="35">
        <f>DEGREES(ATAN2(W31,U31))</f>
        <v>2.8624052261117479</v>
      </c>
      <c r="Y31" s="36">
        <f t="shared" si="34"/>
        <v>7.5093691479377949</v>
      </c>
      <c r="Z31" s="19">
        <v>1.5</v>
      </c>
      <c r="AA31" s="62">
        <v>3</v>
      </c>
      <c r="AB31" s="76">
        <f t="shared" si="13"/>
        <v>-0.42857142857142855</v>
      </c>
      <c r="AC31" s="76">
        <f t="shared" si="14"/>
        <v>0</v>
      </c>
      <c r="AD31" s="76">
        <f t="shared" si="15"/>
        <v>-8.5714285714285712</v>
      </c>
      <c r="AE31" s="35">
        <f t="shared" si="43"/>
        <v>2.862405226111747</v>
      </c>
      <c r="AF31" s="18">
        <f t="shared" si="35"/>
        <v>8.5821361690717648</v>
      </c>
      <c r="AG31" s="6"/>
      <c r="AH31" s="6"/>
      <c r="AI31" s="6"/>
      <c r="AJ31" s="15" t="s">
        <v>34</v>
      </c>
      <c r="AK31" s="16">
        <v>1</v>
      </c>
      <c r="AL31" s="17">
        <v>0</v>
      </c>
      <c r="AM31" s="17">
        <f t="shared" si="41"/>
        <v>20.100000000000001</v>
      </c>
      <c r="AN31" s="35">
        <f t="shared" si="17"/>
        <v>2.8481879113878947</v>
      </c>
      <c r="AO31" s="36">
        <f t="shared" si="36"/>
        <v>20.124860247961973</v>
      </c>
      <c r="AP31" s="19">
        <v>1</v>
      </c>
      <c r="AQ31" s="20">
        <v>3</v>
      </c>
      <c r="AR31" s="76">
        <f t="shared" si="18"/>
        <v>1</v>
      </c>
      <c r="AS31" s="76">
        <f t="shared" si="19"/>
        <v>0</v>
      </c>
      <c r="AT31" s="76">
        <f t="shared" si="20"/>
        <v>20.100000000000001</v>
      </c>
      <c r="AU31" s="35">
        <f t="shared" si="21"/>
        <v>2.8481879113878947</v>
      </c>
      <c r="AV31" s="36">
        <f t="shared" si="37"/>
        <v>20.124860247961973</v>
      </c>
      <c r="AW31" s="19">
        <v>0.75</v>
      </c>
      <c r="AX31" s="20">
        <v>3</v>
      </c>
      <c r="AY31" s="76">
        <f t="shared" si="22"/>
        <v>0.37383177570093457</v>
      </c>
      <c r="AZ31" s="76">
        <f t="shared" si="23"/>
        <v>0</v>
      </c>
      <c r="BA31" s="76">
        <f t="shared" si="24"/>
        <v>7.5140186915887854</v>
      </c>
      <c r="BB31" s="35">
        <f>DEGREES(ATAN2(BA31,AY31))</f>
        <v>2.8481879113878947</v>
      </c>
      <c r="BC31" s="18">
        <f t="shared" si="38"/>
        <v>7.5233122422287755</v>
      </c>
      <c r="BD31" s="37">
        <v>1.5</v>
      </c>
      <c r="BE31" s="20">
        <v>3</v>
      </c>
      <c r="BF31" s="76">
        <f t="shared" si="26"/>
        <v>-0.42553191489361697</v>
      </c>
      <c r="BG31" s="76">
        <f t="shared" si="27"/>
        <v>0</v>
      </c>
      <c r="BH31" s="76">
        <f t="shared" si="28"/>
        <v>-8.5531914893617014</v>
      </c>
      <c r="BI31" s="72">
        <f t="shared" si="42"/>
        <v>2.8481879113878961</v>
      </c>
      <c r="BJ31" s="18">
        <f t="shared" si="39"/>
        <v>8.5637703182816889</v>
      </c>
      <c r="BN31" s="41">
        <f t="shared" si="1"/>
        <v>0.99875853461185216</v>
      </c>
      <c r="BO31" s="45">
        <f t="shared" ref="BO31:BO32" si="44">(BC31-Y31)/0.1</f>
        <v>0.13943094290980618</v>
      </c>
      <c r="BP31" s="43">
        <f t="shared" si="3"/>
        <v>-0.1836585079007591</v>
      </c>
      <c r="BR31" s="57">
        <f t="shared" si="30"/>
        <v>-0.85932759170204598</v>
      </c>
      <c r="BS31" s="59">
        <f t="shared" si="31"/>
        <v>-1.1824170425126113</v>
      </c>
    </row>
    <row r="32" spans="6:82" ht="15.75" thickBot="1" x14ac:dyDescent="0.3">
      <c r="F32" s="51" t="s">
        <v>35</v>
      </c>
      <c r="G32" s="77">
        <v>1</v>
      </c>
      <c r="H32" s="78">
        <v>0</v>
      </c>
      <c r="I32" s="78">
        <f t="shared" si="40"/>
        <v>21</v>
      </c>
      <c r="J32" s="78">
        <f t="shared" si="4"/>
        <v>2.7263109939062655</v>
      </c>
      <c r="K32" s="79">
        <f t="shared" si="32"/>
        <v>21.023796041628639</v>
      </c>
      <c r="L32" s="80">
        <v>1</v>
      </c>
      <c r="M32" s="79">
        <v>3</v>
      </c>
      <c r="N32" s="78">
        <f t="shared" si="5"/>
        <v>1</v>
      </c>
      <c r="O32" s="78">
        <f t="shared" si="6"/>
        <v>0</v>
      </c>
      <c r="P32" s="78">
        <f t="shared" si="7"/>
        <v>21</v>
      </c>
      <c r="Q32" s="81">
        <f t="shared" si="8"/>
        <v>2.7263109939062655</v>
      </c>
      <c r="R32" s="83">
        <f t="shared" si="33"/>
        <v>21.023796041628639</v>
      </c>
      <c r="S32" s="84">
        <v>0.75</v>
      </c>
      <c r="T32" s="81">
        <v>3</v>
      </c>
      <c r="U32" s="78">
        <f t="shared" si="9"/>
        <v>0.36363636363636365</v>
      </c>
      <c r="V32" s="78">
        <f t="shared" si="10"/>
        <v>0</v>
      </c>
      <c r="W32" s="78">
        <f t="shared" si="11"/>
        <v>7.6363636363636367</v>
      </c>
      <c r="X32" s="78">
        <f>DEGREES(ATAN2(W32,U32))</f>
        <v>2.7263109939062655</v>
      </c>
      <c r="Y32" s="79">
        <f t="shared" si="34"/>
        <v>7.645016742410415</v>
      </c>
      <c r="Z32" s="80">
        <v>1.5</v>
      </c>
      <c r="AA32" s="81">
        <v>3</v>
      </c>
      <c r="AB32" s="82">
        <f t="shared" si="13"/>
        <v>-0.4</v>
      </c>
      <c r="AC32" s="82">
        <f t="shared" si="14"/>
        <v>0</v>
      </c>
      <c r="AD32" s="82">
        <f t="shared" si="15"/>
        <v>-8.4</v>
      </c>
      <c r="AE32" s="78">
        <f t="shared" si="43"/>
        <v>2.7263109939062531</v>
      </c>
      <c r="AF32" s="83">
        <f t="shared" si="35"/>
        <v>8.4095184166514549</v>
      </c>
      <c r="AG32" s="6"/>
      <c r="AH32" s="6"/>
      <c r="AI32" s="6"/>
      <c r="AJ32" s="85" t="s">
        <v>35</v>
      </c>
      <c r="AK32" s="77">
        <v>1</v>
      </c>
      <c r="AL32" s="78">
        <v>0</v>
      </c>
      <c r="AM32" s="78">
        <f t="shared" si="41"/>
        <v>21.1</v>
      </c>
      <c r="AN32" s="78">
        <f t="shared" si="17"/>
        <v>2.7134094450333279</v>
      </c>
      <c r="AO32" s="79">
        <f t="shared" si="36"/>
        <v>21.123683390924036</v>
      </c>
      <c r="AP32" s="80">
        <v>1</v>
      </c>
      <c r="AQ32" s="78">
        <v>3</v>
      </c>
      <c r="AR32" s="78">
        <f t="shared" si="18"/>
        <v>1</v>
      </c>
      <c r="AS32" s="78">
        <f t="shared" si="19"/>
        <v>0</v>
      </c>
      <c r="AT32" s="78">
        <f t="shared" si="20"/>
        <v>21.1</v>
      </c>
      <c r="AU32" s="78">
        <f t="shared" si="21"/>
        <v>2.7134094450333279</v>
      </c>
      <c r="AV32" s="79">
        <f t="shared" si="37"/>
        <v>21.123683390924036</v>
      </c>
      <c r="AW32" s="80">
        <v>0.75</v>
      </c>
      <c r="AX32" s="78">
        <v>3</v>
      </c>
      <c r="AY32" s="78">
        <f t="shared" si="22"/>
        <v>0.36253776435045315</v>
      </c>
      <c r="AZ32" s="78">
        <f t="shared" si="23"/>
        <v>0</v>
      </c>
      <c r="BA32" s="78">
        <f t="shared" si="24"/>
        <v>7.6495468277945617</v>
      </c>
      <c r="BB32" s="78">
        <f>DEGREES(ATAN2(BA32,AY32))</f>
        <v>2.7134094450333279</v>
      </c>
      <c r="BC32" s="83">
        <f t="shared" si="38"/>
        <v>7.6581329513923997</v>
      </c>
      <c r="BD32" s="84">
        <v>1.5</v>
      </c>
      <c r="BE32" s="78">
        <v>3</v>
      </c>
      <c r="BF32" s="78">
        <f t="shared" si="26"/>
        <v>-0.39735099337748342</v>
      </c>
      <c r="BG32" s="78">
        <f t="shared" si="27"/>
        <v>0</v>
      </c>
      <c r="BH32" s="78">
        <f t="shared" si="28"/>
        <v>-8.3841059602649004</v>
      </c>
      <c r="BI32" s="81">
        <f t="shared" si="42"/>
        <v>2.7134094450333066</v>
      </c>
      <c r="BJ32" s="83">
        <f t="shared" si="39"/>
        <v>8.3935165791751132</v>
      </c>
      <c r="BN32" s="50">
        <f t="shared" si="1"/>
        <v>0.99887349295396888</v>
      </c>
      <c r="BO32" s="51">
        <f t="shared" si="44"/>
        <v>0.13116208981984734</v>
      </c>
      <c r="BP32" s="52">
        <f t="shared" si="3"/>
        <v>-0.16001837476341763</v>
      </c>
      <c r="BQ32" s="86"/>
      <c r="BR32" s="51">
        <f t="shared" si="30"/>
        <v>-0.86771140313412154</v>
      </c>
      <c r="BS32" s="85">
        <f t="shared" si="31"/>
        <v>-1.1588918677173865</v>
      </c>
    </row>
    <row r="33" spans="6:85" ht="15.75" thickBot="1" x14ac:dyDescent="0.3">
      <c r="F33" s="6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</row>
    <row r="34" spans="6:85" ht="16.5" thickTop="1" thickBot="1" x14ac:dyDescent="0.3">
      <c r="F34" s="53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</row>
    <row r="35" spans="6:85" ht="16.5" thickTop="1" thickBot="1" x14ac:dyDescent="0.3">
      <c r="F35" s="6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</row>
    <row r="36" spans="6:85" ht="15.75" thickBot="1" x14ac:dyDescent="0.3">
      <c r="F36" s="47" t="s">
        <v>46</v>
      </c>
      <c r="G36" s="21"/>
      <c r="H36" s="21"/>
      <c r="I36" s="21"/>
      <c r="J36" s="21"/>
      <c r="K36" s="21"/>
      <c r="L36" s="27" t="s">
        <v>55</v>
      </c>
      <c r="M36" s="21"/>
      <c r="N36" s="21"/>
      <c r="O36" s="21"/>
      <c r="P36" s="21"/>
      <c r="Q36" s="21"/>
      <c r="R36" s="21"/>
      <c r="S36" s="27" t="s">
        <v>56</v>
      </c>
      <c r="T36" s="21"/>
      <c r="U36" s="21"/>
      <c r="V36" s="21"/>
      <c r="W36" s="21"/>
      <c r="X36" s="21"/>
      <c r="Y36" s="21"/>
      <c r="Z36" s="27" t="s">
        <v>57</v>
      </c>
      <c r="AA36" s="21"/>
      <c r="AB36" s="21"/>
      <c r="AC36" s="21"/>
      <c r="AD36" s="21"/>
      <c r="AE36" s="21"/>
      <c r="AF36" s="21"/>
      <c r="AG36" s="6"/>
      <c r="AH36" s="6">
        <f>1/TAN(RADIANS(30))</f>
        <v>1.7320508075688774</v>
      </c>
      <c r="AI36" s="6"/>
      <c r="AJ36" s="47" t="s">
        <v>43</v>
      </c>
      <c r="AK36" s="6"/>
      <c r="AL36" s="21"/>
      <c r="AM36" s="21"/>
      <c r="AN36" s="21"/>
      <c r="AO36" s="21"/>
      <c r="AP36" s="27" t="s">
        <v>55</v>
      </c>
      <c r="AQ36" s="21"/>
      <c r="AR36" s="21"/>
      <c r="AS36" s="21"/>
      <c r="AT36" s="21"/>
      <c r="AU36" s="21"/>
      <c r="AV36" s="21"/>
      <c r="AW36" s="27" t="s">
        <v>56</v>
      </c>
      <c r="AX36" s="21"/>
      <c r="AY36" s="21"/>
      <c r="AZ36" s="21"/>
      <c r="BA36" s="21"/>
      <c r="BB36" s="21"/>
      <c r="BC36" s="21"/>
      <c r="BD36" s="27" t="s">
        <v>57</v>
      </c>
      <c r="BE36" s="21"/>
      <c r="BF36" s="21"/>
      <c r="BG36" s="21"/>
      <c r="BH36" s="21"/>
      <c r="BI36" s="21"/>
      <c r="BN36" s="46" t="s">
        <v>51</v>
      </c>
      <c r="BR36" s="46" t="s">
        <v>52</v>
      </c>
    </row>
    <row r="37" spans="6:85" x14ac:dyDescent="0.25">
      <c r="F37" s="92" t="s">
        <v>1</v>
      </c>
      <c r="G37" s="94" t="s">
        <v>0</v>
      </c>
      <c r="H37" s="95"/>
      <c r="I37" s="96"/>
      <c r="J37" s="97" t="s">
        <v>45</v>
      </c>
      <c r="K37" s="102" t="s">
        <v>47</v>
      </c>
      <c r="L37" s="99" t="s">
        <v>42</v>
      </c>
      <c r="M37" s="100"/>
      <c r="N37" s="101" t="s">
        <v>3</v>
      </c>
      <c r="O37" s="95"/>
      <c r="P37" s="96"/>
      <c r="Q37" s="97" t="s">
        <v>45</v>
      </c>
      <c r="R37" s="102" t="s">
        <v>47</v>
      </c>
      <c r="S37" s="99" t="s">
        <v>42</v>
      </c>
      <c r="T37" s="100"/>
      <c r="U37" s="101" t="s">
        <v>3</v>
      </c>
      <c r="V37" s="95"/>
      <c r="W37" s="96"/>
      <c r="X37" s="97" t="s">
        <v>45</v>
      </c>
      <c r="Y37" s="104" t="s">
        <v>47</v>
      </c>
      <c r="Z37" s="106" t="s">
        <v>42</v>
      </c>
      <c r="AA37" s="100"/>
      <c r="AB37" s="101" t="s">
        <v>3</v>
      </c>
      <c r="AC37" s="95"/>
      <c r="AD37" s="96"/>
      <c r="AE37" s="97" t="s">
        <v>45</v>
      </c>
      <c r="AF37" s="104" t="s">
        <v>47</v>
      </c>
      <c r="AG37" s="6"/>
      <c r="AH37" s="6">
        <f>DEGREES(ATAN2(5,1))</f>
        <v>11.309932474020215</v>
      </c>
      <c r="AI37" s="6"/>
      <c r="AJ37" s="92" t="s">
        <v>1</v>
      </c>
      <c r="AK37" s="94" t="s">
        <v>0</v>
      </c>
      <c r="AL37" s="95"/>
      <c r="AM37" s="96"/>
      <c r="AN37" s="97" t="s">
        <v>45</v>
      </c>
      <c r="AO37" s="102" t="s">
        <v>47</v>
      </c>
      <c r="AP37" s="99" t="s">
        <v>42</v>
      </c>
      <c r="AQ37" s="100"/>
      <c r="AR37" s="101" t="s">
        <v>3</v>
      </c>
      <c r="AS37" s="95"/>
      <c r="AT37" s="96"/>
      <c r="AU37" s="97" t="s">
        <v>45</v>
      </c>
      <c r="AV37" s="102" t="s">
        <v>47</v>
      </c>
      <c r="AW37" s="99" t="s">
        <v>42</v>
      </c>
      <c r="AX37" s="100"/>
      <c r="AY37" s="101" t="s">
        <v>3</v>
      </c>
      <c r="AZ37" s="95"/>
      <c r="BA37" s="96"/>
      <c r="BB37" s="97" t="s">
        <v>45</v>
      </c>
      <c r="BC37" s="104" t="s">
        <v>47</v>
      </c>
      <c r="BD37" s="106" t="s">
        <v>42</v>
      </c>
      <c r="BE37" s="100"/>
      <c r="BF37" s="101" t="s">
        <v>3</v>
      </c>
      <c r="BG37" s="95"/>
      <c r="BH37" s="96"/>
      <c r="BI37" s="97" t="s">
        <v>45</v>
      </c>
      <c r="BJ37" s="104" t="s">
        <v>47</v>
      </c>
      <c r="BN37" s="107" t="s">
        <v>55</v>
      </c>
      <c r="BO37" s="109" t="s">
        <v>56</v>
      </c>
      <c r="BP37" s="104" t="s">
        <v>57</v>
      </c>
      <c r="BR37" s="112" t="s">
        <v>56</v>
      </c>
      <c r="BS37" s="114" t="s">
        <v>57</v>
      </c>
    </row>
    <row r="38" spans="6:85" ht="15.75" thickBot="1" x14ac:dyDescent="0.3">
      <c r="F38" s="93"/>
      <c r="G38" s="22" t="s">
        <v>36</v>
      </c>
      <c r="H38" s="23" t="s">
        <v>37</v>
      </c>
      <c r="I38" s="23" t="s">
        <v>38</v>
      </c>
      <c r="J38" s="98"/>
      <c r="K38" s="103"/>
      <c r="L38" s="63" t="s">
        <v>58</v>
      </c>
      <c r="M38" s="64" t="s">
        <v>59</v>
      </c>
      <c r="N38" s="65" t="s">
        <v>39</v>
      </c>
      <c r="O38" s="66" t="s">
        <v>40</v>
      </c>
      <c r="P38" s="66" t="s">
        <v>41</v>
      </c>
      <c r="Q38" s="116"/>
      <c r="R38" s="117"/>
      <c r="S38" s="63" t="s">
        <v>58</v>
      </c>
      <c r="T38" s="64" t="s">
        <v>59</v>
      </c>
      <c r="U38" s="65" t="s">
        <v>39</v>
      </c>
      <c r="V38" s="66" t="s">
        <v>40</v>
      </c>
      <c r="W38" s="66" t="s">
        <v>41</v>
      </c>
      <c r="X38" s="116"/>
      <c r="Y38" s="111"/>
      <c r="Z38" s="64" t="s">
        <v>58</v>
      </c>
      <c r="AA38" s="64" t="s">
        <v>59</v>
      </c>
      <c r="AB38" s="65" t="s">
        <v>39</v>
      </c>
      <c r="AC38" s="66" t="s">
        <v>40</v>
      </c>
      <c r="AD38" s="66" t="s">
        <v>41</v>
      </c>
      <c r="AE38" s="116"/>
      <c r="AF38" s="111"/>
      <c r="AG38" s="6"/>
      <c r="AH38" s="6">
        <f>DEGREES(ATAN2(5.7,1))</f>
        <v>9.950626687951603</v>
      </c>
      <c r="AI38" s="6"/>
      <c r="AJ38" s="93"/>
      <c r="AK38" s="22" t="s">
        <v>36</v>
      </c>
      <c r="AL38" s="23" t="s">
        <v>37</v>
      </c>
      <c r="AM38" s="23" t="s">
        <v>38</v>
      </c>
      <c r="AN38" s="98"/>
      <c r="AO38" s="103"/>
      <c r="AP38" s="63" t="s">
        <v>58</v>
      </c>
      <c r="AQ38" s="64" t="s">
        <v>59</v>
      </c>
      <c r="AR38" s="65" t="s">
        <v>39</v>
      </c>
      <c r="AS38" s="66" t="s">
        <v>40</v>
      </c>
      <c r="AT38" s="66" t="s">
        <v>41</v>
      </c>
      <c r="AU38" s="116"/>
      <c r="AV38" s="117"/>
      <c r="AW38" s="63" t="s">
        <v>58</v>
      </c>
      <c r="AX38" s="64" t="s">
        <v>59</v>
      </c>
      <c r="AY38" s="65" t="s">
        <v>39</v>
      </c>
      <c r="AZ38" s="66" t="s">
        <v>40</v>
      </c>
      <c r="BA38" s="66" t="s">
        <v>41</v>
      </c>
      <c r="BB38" s="116"/>
      <c r="BC38" s="111"/>
      <c r="BD38" s="64" t="s">
        <v>58</v>
      </c>
      <c r="BE38" s="64" t="s">
        <v>59</v>
      </c>
      <c r="BF38" s="65" t="s">
        <v>39</v>
      </c>
      <c r="BG38" s="66" t="s">
        <v>40</v>
      </c>
      <c r="BH38" s="66" t="s">
        <v>41</v>
      </c>
      <c r="BI38" s="116"/>
      <c r="BJ38" s="111"/>
      <c r="BN38" s="108"/>
      <c r="BO38" s="110"/>
      <c r="BP38" s="111"/>
      <c r="BR38" s="113"/>
      <c r="BS38" s="115"/>
    </row>
    <row r="39" spans="6:85" ht="15.75" thickBot="1" x14ac:dyDescent="0.3">
      <c r="F39" s="51" t="s">
        <v>14</v>
      </c>
      <c r="G39" s="77">
        <v>1</v>
      </c>
      <c r="H39" s="78">
        <v>0</v>
      </c>
      <c r="I39" s="78">
        <v>0.01</v>
      </c>
      <c r="J39" s="78">
        <f>DEGREES(ATAN2(I39,G39))</f>
        <v>89.427061302316517</v>
      </c>
      <c r="K39" s="79">
        <f>SQRT(G39*G39+H39*H39+I39*I39)</f>
        <v>1.0000499987500624</v>
      </c>
      <c r="L39" s="80">
        <v>1</v>
      </c>
      <c r="M39" s="78">
        <v>3</v>
      </c>
      <c r="N39" s="78">
        <f>M39/(I39*(1-L39)+M39)*G39</f>
        <v>1</v>
      </c>
      <c r="O39" s="78">
        <f>M39/(I39*(1-L39)+M39)*H39</f>
        <v>0</v>
      </c>
      <c r="P39" s="78">
        <f>M39/(I39*(1-L39)+M39)*I39</f>
        <v>0.01</v>
      </c>
      <c r="Q39" s="78">
        <f>DEGREES(ATAN2(P39,N39))</f>
        <v>89.427061302316517</v>
      </c>
      <c r="R39" s="79">
        <f>SQRT(N39*N39+O39*O39+P39*P39)</f>
        <v>1.0000499987500624</v>
      </c>
      <c r="S39" s="80">
        <v>0.75</v>
      </c>
      <c r="T39" s="78">
        <v>3</v>
      </c>
      <c r="U39" s="78">
        <f>T39/(I39*(1-S39)+T39)*G39</f>
        <v>0.99916736053288924</v>
      </c>
      <c r="V39" s="78">
        <f>T39/(I39*(1-S39)+T39)*H39</f>
        <v>0</v>
      </c>
      <c r="W39" s="78">
        <f>T39/(I39*(1-S39)+T39)*I39</f>
        <v>9.9916736053288924E-3</v>
      </c>
      <c r="X39" s="78">
        <f>DEGREES(ATAN2(W39,U39))</f>
        <v>89.427061302316517</v>
      </c>
      <c r="Y39" s="83">
        <f>SQRT(U39*U39+V39*V39+W39*W39)</f>
        <v>0.99921731765201915</v>
      </c>
      <c r="Z39" s="84">
        <v>1.5</v>
      </c>
      <c r="AA39" s="78">
        <v>3</v>
      </c>
      <c r="AB39" s="78">
        <f>AA39/(I39*(1-Z39)+AA39)*G39</f>
        <v>1.001669449081803</v>
      </c>
      <c r="AC39" s="78">
        <f>AA39/(I39*(1-Z39)+AA39)*H39</f>
        <v>0</v>
      </c>
      <c r="AD39" s="78">
        <f>AA39/(I39*(1-Z39)+AA39)*I39</f>
        <v>1.001669449081803E-2</v>
      </c>
      <c r="AE39" s="78">
        <f>DEGREES(ATAN2(AD39,AB39))</f>
        <v>89.427061302316517</v>
      </c>
      <c r="AF39" s="83">
        <f>SQRT(AB39*AB39+AC39*AC39+AD39*AD39)</f>
        <v>1.0017195313022329</v>
      </c>
      <c r="AG39" s="6"/>
      <c r="AH39" s="6">
        <f>DEGREES(ATAN2(6,1))</f>
        <v>9.4623222080256166</v>
      </c>
      <c r="AI39" s="6"/>
      <c r="AJ39" s="51" t="s">
        <v>14</v>
      </c>
      <c r="AK39" s="77">
        <v>1</v>
      </c>
      <c r="AL39" s="78">
        <v>0</v>
      </c>
      <c r="AM39" s="78">
        <v>0.21</v>
      </c>
      <c r="AN39" s="78">
        <f>DEGREES(ATAN2(AM39,AK39))</f>
        <v>78.140220879052023</v>
      </c>
      <c r="AO39" s="79">
        <f>SQRT(AK39*AK39+AL39*AL39+AM39*AM39)</f>
        <v>1.0218121158021176</v>
      </c>
      <c r="AP39" s="80">
        <v>1</v>
      </c>
      <c r="AQ39" s="78">
        <v>3</v>
      </c>
      <c r="AR39" s="78">
        <f>AQ39/(AM39*(1-AP39)+AQ39)*AK39</f>
        <v>1</v>
      </c>
      <c r="AS39" s="78">
        <f>AQ39/(AM39*(1-AP39)+AQ39)*AL39</f>
        <v>0</v>
      </c>
      <c r="AT39" s="78">
        <f>AQ39/(AM39*(1-AP39)+AQ39)*AM39</f>
        <v>0.21</v>
      </c>
      <c r="AU39" s="78">
        <f>DEGREES(ATAN2(AT39,AR39))</f>
        <v>78.140220879052023</v>
      </c>
      <c r="AV39" s="79">
        <f>SQRT(AR39*AR39+AS39*AS39+AT39*AT39)</f>
        <v>1.0218121158021176</v>
      </c>
      <c r="AW39" s="80">
        <v>0.75</v>
      </c>
      <c r="AX39" s="78">
        <v>3</v>
      </c>
      <c r="AY39" s="78">
        <f>AX39/(AM39*(1-AW39)+AX39)*AK39</f>
        <v>0.98280098280098271</v>
      </c>
      <c r="AZ39" s="78">
        <f>AX39/(AM39*(1-AW39)+AX39)*AL39</f>
        <v>0</v>
      </c>
      <c r="BA39" s="78">
        <f>AX39/(AM39*(1-AW39)+AX39)*AM39</f>
        <v>0.20638820638820637</v>
      </c>
      <c r="BB39" s="78">
        <f>DEGREES(ATAN2(BA39,AY39))</f>
        <v>78.140220879052023</v>
      </c>
      <c r="BC39" s="83">
        <f>SQRT(AY39*AY39+AZ39*AZ39+BA39*BA39)</f>
        <v>1.0042379516482727</v>
      </c>
      <c r="BD39" s="84">
        <v>1.5</v>
      </c>
      <c r="BE39" s="78">
        <v>3</v>
      </c>
      <c r="BF39" s="78">
        <f>BE39/(AM39*(1-BD39)+BE39)*AK39</f>
        <v>1.0362694300518134</v>
      </c>
      <c r="BG39" s="78">
        <f>BE39/(AM39*(1-BD39)+BE39)*AL39</f>
        <v>0</v>
      </c>
      <c r="BH39" s="78">
        <f>BE39/(AM39*(1-BD39)+BE39)*AM39</f>
        <v>0.2176165803108808</v>
      </c>
      <c r="BI39" s="81">
        <f>DEGREES(ATAN2(BH39,BF39))</f>
        <v>78.140220879052023</v>
      </c>
      <c r="BJ39" s="83">
        <f>SQRT(BF39*BF39+BG39*BG39+BH39*BH39)</f>
        <v>1.0588726588622979</v>
      </c>
      <c r="BN39" s="50">
        <f t="shared" ref="BN39:BN60" si="45">(AV39-R39)/0.1</f>
        <v>0.21762117052055219</v>
      </c>
      <c r="BO39" s="51">
        <f t="shared" ref="BO39:BO58" si="46">(BC39-Y39)/0.1</f>
        <v>5.0206339962535207E-2</v>
      </c>
      <c r="BP39" s="52">
        <f t="shared" ref="BP39:BP60" si="47">(BJ39-AF39)/0.1</f>
        <v>0.57153127560064965</v>
      </c>
      <c r="BQ39" s="86"/>
      <c r="BR39" s="50">
        <f>BO39-BN39</f>
        <v>-0.16741483055801698</v>
      </c>
      <c r="BS39" s="87">
        <f>BP39-BN39</f>
        <v>0.35391010508009746</v>
      </c>
    </row>
    <row r="40" spans="6:85" x14ac:dyDescent="0.25">
      <c r="F40" s="13" t="s">
        <v>15</v>
      </c>
      <c r="G40" s="48">
        <v>1</v>
      </c>
      <c r="H40" s="7">
        <v>0</v>
      </c>
      <c r="I40" s="7">
        <v>1</v>
      </c>
      <c r="J40" s="28">
        <f t="shared" ref="J40:J60" si="48">DEGREES(ATAN2(I40,G40))</f>
        <v>45</v>
      </c>
      <c r="K40" s="29">
        <f>SQRT(G40*G40+H40*H40+I40*I40)</f>
        <v>1.4142135623730951</v>
      </c>
      <c r="L40" s="32">
        <v>1</v>
      </c>
      <c r="M40" s="33">
        <v>3</v>
      </c>
      <c r="N40" s="74">
        <f t="shared" ref="N40:N60" si="49">M40/(I40*(1-L40)+M40)*G40</f>
        <v>1</v>
      </c>
      <c r="O40" s="74">
        <f t="shared" ref="O40:O60" si="50">M40/(I40*(1-L40)+M40)*H40</f>
        <v>0</v>
      </c>
      <c r="P40" s="74">
        <f t="shared" ref="P40:P60" si="51">M40/(I40*(1-L40)+M40)*I40</f>
        <v>1</v>
      </c>
      <c r="Q40" s="28">
        <f t="shared" ref="Q40:Q60" si="52">DEGREES(ATAN2(P40,N40))</f>
        <v>45</v>
      </c>
      <c r="R40" s="29">
        <f>SQRT(N40*N40+O40*O40+P40*P40)</f>
        <v>1.4142135623730951</v>
      </c>
      <c r="S40" s="32">
        <v>0.75</v>
      </c>
      <c r="T40" s="33">
        <v>3</v>
      </c>
      <c r="U40" s="74">
        <f t="shared" ref="U40:U60" si="53">T40/(I40*(1-S40)+T40)*G40</f>
        <v>0.92307692307692313</v>
      </c>
      <c r="V40" s="74">
        <f t="shared" ref="V40:V60" si="54">T40/(I40*(1-S40)+T40)*H40</f>
        <v>0</v>
      </c>
      <c r="W40" s="74">
        <f t="shared" ref="W40:W60" si="55">T40/(I40*(1-S40)+T40)*I40</f>
        <v>0.92307692307692313</v>
      </c>
      <c r="X40" s="28">
        <f t="shared" ref="X40:X58" si="56">DEGREES(ATAN2(W40,U40))</f>
        <v>45</v>
      </c>
      <c r="Y40" s="30">
        <f>SQRT(U40*U40+V40*V40+W40*W40)</f>
        <v>1.3054279037290109</v>
      </c>
      <c r="Z40" s="34">
        <v>1.5</v>
      </c>
      <c r="AA40" s="33">
        <v>3</v>
      </c>
      <c r="AB40" s="74">
        <f t="shared" ref="AB40:AB60" si="57">AA40/(I40*(1-Z40)+AA40)*G40</f>
        <v>1.2</v>
      </c>
      <c r="AC40" s="74">
        <f t="shared" ref="AC40:AC60" si="58">AA40/(I40*(1-Z40)+AA40)*H40</f>
        <v>0</v>
      </c>
      <c r="AD40" s="74">
        <f t="shared" ref="AD40:AD60" si="59">AA40/(I40*(1-Z40)+AA40)*I40</f>
        <v>1.2</v>
      </c>
      <c r="AE40" s="28">
        <f t="shared" ref="AE40:AE45" si="60">DEGREES(ATAN2(AD40,AB40))</f>
        <v>45</v>
      </c>
      <c r="AF40" s="30">
        <f>SQRT(AB40*AB40+AC40*AC40+AD40*AD40)</f>
        <v>1.697056274847714</v>
      </c>
      <c r="AG40" s="6"/>
      <c r="AH40" s="6">
        <f>DEGREES(ATAN2(2,1))</f>
        <v>26.56505117707799</v>
      </c>
      <c r="AI40" s="6"/>
      <c r="AJ40" s="13" t="s">
        <v>15</v>
      </c>
      <c r="AK40" s="48">
        <v>1</v>
      </c>
      <c r="AL40" s="7">
        <v>0</v>
      </c>
      <c r="AM40" s="7">
        <v>1.2</v>
      </c>
      <c r="AN40" s="29">
        <f t="shared" ref="AN40:AN60" si="61">DEGREES(ATAN2(AM40,AK40))</f>
        <v>39.805571092265197</v>
      </c>
      <c r="AO40" s="29">
        <f>SQRT(AK40*AK40+AL40*AL40+AM40*AM40)</f>
        <v>1.5620499351813308</v>
      </c>
      <c r="AP40" s="32">
        <v>1</v>
      </c>
      <c r="AQ40" s="33">
        <v>3</v>
      </c>
      <c r="AR40" s="74">
        <f t="shared" ref="AR40:AR60" si="62">AQ40/(AM40*(1-AP40)+AQ40)*AK40</f>
        <v>1</v>
      </c>
      <c r="AS40" s="74">
        <f t="shared" ref="AS40:AS60" si="63">AQ40/(AM40*(1-AP40)+AQ40)*AL40</f>
        <v>0</v>
      </c>
      <c r="AT40" s="74">
        <f t="shared" ref="AT40:AT60" si="64">AQ40/(AM40*(1-AP40)+AQ40)*AM40</f>
        <v>1.2</v>
      </c>
      <c r="AU40" s="28">
        <f t="shared" ref="AU40:AU60" si="65">DEGREES(ATAN2(AT40,AR40))</f>
        <v>39.805571092265197</v>
      </c>
      <c r="AV40" s="29">
        <f>SQRT(AR40*AR40+AS40*AS40+AT40*AT40)</f>
        <v>1.5620499351813308</v>
      </c>
      <c r="AW40" s="32">
        <v>0.75</v>
      </c>
      <c r="AX40" s="33">
        <v>3</v>
      </c>
      <c r="AY40" s="74">
        <f t="shared" ref="AY40:AY60" si="66">AX40/(AM40*(1-AW40)+AX40)*AK40</f>
        <v>0.90909090909090917</v>
      </c>
      <c r="AZ40" s="74">
        <f t="shared" ref="AZ40:AZ60" si="67">AX40/(AM40*(1-AW40)+AX40)*AL40</f>
        <v>0</v>
      </c>
      <c r="BA40" s="74">
        <f t="shared" ref="BA40:BA60" si="68">AX40/(AM40*(1-AW40)+AX40)*AM40</f>
        <v>1.0909090909090911</v>
      </c>
      <c r="BB40" s="28">
        <f t="shared" ref="BB40:BB58" si="69">DEGREES(ATAN2(BA40,AY40))</f>
        <v>39.80557109226519</v>
      </c>
      <c r="BC40" s="30">
        <f>SQRT(AY40*AY40+AZ40*AZ40+BA40*BA40)</f>
        <v>1.4200453956193919</v>
      </c>
      <c r="BD40" s="34">
        <v>1.5</v>
      </c>
      <c r="BE40" s="33">
        <v>3</v>
      </c>
      <c r="BF40" s="74">
        <f t="shared" ref="BF40:BF60" si="70">BE40/(AM40*(1-BD40)+BE40)*AK40</f>
        <v>1.25</v>
      </c>
      <c r="BG40" s="74">
        <f t="shared" ref="BG40:BG60" si="71">BE40/(AM40*(1-BD40)+BE40)*AL40</f>
        <v>0</v>
      </c>
      <c r="BH40" s="74">
        <f t="shared" ref="BH40:BH60" si="72">BE40/(AM40*(1-BD40)+BE40)*AM40</f>
        <v>1.5</v>
      </c>
      <c r="BI40" s="70">
        <f t="shared" ref="BI40:BI44" si="73">DEGREES(ATAN2(BH40,BF40))</f>
        <v>39.805571092265197</v>
      </c>
      <c r="BJ40" s="30">
        <f>SQRT(BF40*BF40+BG40*BG40+BH40*BH40)</f>
        <v>1.9525624189766635</v>
      </c>
      <c r="BN40" s="49">
        <f t="shared" si="45"/>
        <v>1.4783637280823569</v>
      </c>
      <c r="BO40" s="39">
        <f t="shared" si="46"/>
        <v>1.1461749189038106</v>
      </c>
      <c r="BP40" s="38">
        <f t="shared" si="47"/>
        <v>2.5550614412894945</v>
      </c>
      <c r="BR40" s="57">
        <f t="shared" ref="BR40:BR60" si="74">BO40-BN40</f>
        <v>-0.33218880917854632</v>
      </c>
      <c r="BS40" s="56">
        <f t="shared" ref="BS40:BS60" si="75">BP40-BN40</f>
        <v>1.0766977132071376</v>
      </c>
    </row>
    <row r="41" spans="6:85" x14ac:dyDescent="0.25">
      <c r="F41" s="14" t="s">
        <v>16</v>
      </c>
      <c r="G41" s="10">
        <v>1</v>
      </c>
      <c r="H41" s="2">
        <v>0</v>
      </c>
      <c r="I41" s="2">
        <f>I40+1</f>
        <v>2</v>
      </c>
      <c r="J41" s="5">
        <f t="shared" si="48"/>
        <v>26.56505117707799</v>
      </c>
      <c r="K41" s="31">
        <f t="shared" ref="K41:K60" si="76">SQRT(G41*G41+H41*H41+I41*I41)</f>
        <v>2.2360679774997898</v>
      </c>
      <c r="L41" s="12">
        <v>1</v>
      </c>
      <c r="M41" s="8">
        <v>3</v>
      </c>
      <c r="N41" s="73">
        <f t="shared" si="49"/>
        <v>1</v>
      </c>
      <c r="O41" s="73">
        <f t="shared" si="50"/>
        <v>0</v>
      </c>
      <c r="P41" s="73">
        <f t="shared" si="51"/>
        <v>2</v>
      </c>
      <c r="Q41" s="5">
        <f t="shared" si="52"/>
        <v>26.56505117707799</v>
      </c>
      <c r="R41" s="31">
        <f t="shared" ref="R41:R60" si="77">SQRT(N41*N41+O41*O41+P41*P41)</f>
        <v>2.2360679774997898</v>
      </c>
      <c r="S41" s="12">
        <v>0.75</v>
      </c>
      <c r="T41" s="8">
        <v>3</v>
      </c>
      <c r="U41" s="73">
        <f t="shared" si="53"/>
        <v>0.8571428571428571</v>
      </c>
      <c r="V41" s="73">
        <f t="shared" si="54"/>
        <v>0</v>
      </c>
      <c r="W41" s="73">
        <f t="shared" si="55"/>
        <v>1.7142857142857142</v>
      </c>
      <c r="X41" s="5">
        <f t="shared" si="56"/>
        <v>26.56505117707799</v>
      </c>
      <c r="Y41" s="11">
        <f t="shared" ref="Y41:Y60" si="78">SQRT(U41*U41+V41*V41+W41*W41)</f>
        <v>1.9166296949998196</v>
      </c>
      <c r="Z41" s="9">
        <v>1.5</v>
      </c>
      <c r="AA41" s="8">
        <v>3</v>
      </c>
      <c r="AB41" s="73">
        <f t="shared" si="57"/>
        <v>1.5</v>
      </c>
      <c r="AC41" s="73">
        <f t="shared" si="58"/>
        <v>0</v>
      </c>
      <c r="AD41" s="73">
        <f t="shared" si="59"/>
        <v>3</v>
      </c>
      <c r="AE41" s="5">
        <f t="shared" si="60"/>
        <v>26.56505117707799</v>
      </c>
      <c r="AF41" s="11">
        <f t="shared" ref="AF41:AF60" si="79">SQRT(AB41*AB41+AC41*AC41+AD41*AD41)</f>
        <v>3.3541019662496847</v>
      </c>
      <c r="AG41" s="6"/>
      <c r="AH41" s="6">
        <f t="shared" ref="AH41" si="80">DEGREES(ATAN2(3,1))</f>
        <v>18.43494882292201</v>
      </c>
      <c r="AI41" s="6"/>
      <c r="AJ41" s="14" t="s">
        <v>16</v>
      </c>
      <c r="AK41" s="10">
        <v>1</v>
      </c>
      <c r="AL41" s="2">
        <v>0</v>
      </c>
      <c r="AM41" s="2">
        <f>AM40+1</f>
        <v>2.2000000000000002</v>
      </c>
      <c r="AN41" s="31">
        <f t="shared" si="61"/>
        <v>24.443954780416536</v>
      </c>
      <c r="AO41" s="31">
        <f t="shared" ref="AO41:AO60" si="81">SQRT(AK41*AK41+AL41*AL41+AM41*AM41)</f>
        <v>2.4166091947189146</v>
      </c>
      <c r="AP41" s="12">
        <v>1</v>
      </c>
      <c r="AQ41" s="8">
        <v>3</v>
      </c>
      <c r="AR41" s="73">
        <f t="shared" si="62"/>
        <v>1</v>
      </c>
      <c r="AS41" s="73">
        <f t="shared" si="63"/>
        <v>0</v>
      </c>
      <c r="AT41" s="73">
        <f t="shared" si="64"/>
        <v>2.2000000000000002</v>
      </c>
      <c r="AU41" s="5">
        <f t="shared" si="65"/>
        <v>24.443954780416536</v>
      </c>
      <c r="AV41" s="31">
        <f t="shared" ref="AV41:AV60" si="82">SQRT(AR41*AR41+AS41*AS41+AT41*AT41)</f>
        <v>2.4166091947189146</v>
      </c>
      <c r="AW41" s="12">
        <v>0.75</v>
      </c>
      <c r="AX41" s="8">
        <v>3</v>
      </c>
      <c r="AY41" s="73">
        <f t="shared" si="66"/>
        <v>0.84507042253521136</v>
      </c>
      <c r="AZ41" s="73">
        <f t="shared" si="67"/>
        <v>0</v>
      </c>
      <c r="BA41" s="73">
        <f t="shared" si="68"/>
        <v>1.8591549295774652</v>
      </c>
      <c r="BB41" s="5">
        <f t="shared" si="69"/>
        <v>24.443954780416533</v>
      </c>
      <c r="BC41" s="11">
        <f t="shared" ref="BC41:BC60" si="83">SQRT(AY41*AY41+AZ41*AZ41+BA41*BA41)</f>
        <v>2.0422049532835902</v>
      </c>
      <c r="BD41" s="9">
        <v>1.5</v>
      </c>
      <c r="BE41" s="8">
        <v>3</v>
      </c>
      <c r="BF41" s="73">
        <f t="shared" si="70"/>
        <v>1.5789473684210527</v>
      </c>
      <c r="BG41" s="73">
        <f t="shared" si="71"/>
        <v>0</v>
      </c>
      <c r="BH41" s="73">
        <f t="shared" si="72"/>
        <v>3.4736842105263159</v>
      </c>
      <c r="BI41" s="71">
        <f t="shared" si="73"/>
        <v>24.443954780416536</v>
      </c>
      <c r="BJ41" s="11">
        <f t="shared" ref="BJ41:BJ60" si="84">SQRT(BF41*BF41+BG41*BG41+BH41*BH41)</f>
        <v>3.8156987285035493</v>
      </c>
      <c r="BN41" s="40">
        <f t="shared" si="45"/>
        <v>1.8054121721912475</v>
      </c>
      <c r="BO41" s="44">
        <f t="shared" si="46"/>
        <v>1.2557525828377059</v>
      </c>
      <c r="BP41" s="42">
        <f t="shared" si="47"/>
        <v>4.6159676225386459</v>
      </c>
      <c r="BR41" s="57">
        <f t="shared" si="74"/>
        <v>-0.54965958935354164</v>
      </c>
      <c r="BS41" s="58">
        <f t="shared" si="75"/>
        <v>2.8105554503473984</v>
      </c>
    </row>
    <row r="42" spans="6:85" x14ac:dyDescent="0.25">
      <c r="F42" s="14" t="s">
        <v>17</v>
      </c>
      <c r="G42" s="10">
        <v>1</v>
      </c>
      <c r="H42" s="2">
        <v>0</v>
      </c>
      <c r="I42" s="2">
        <f t="shared" ref="I42:I60" si="85">I41+1</f>
        <v>3</v>
      </c>
      <c r="J42" s="5">
        <f t="shared" si="48"/>
        <v>18.43494882292201</v>
      </c>
      <c r="K42" s="31">
        <f t="shared" si="76"/>
        <v>3.1622776601683795</v>
      </c>
      <c r="L42" s="12">
        <v>1</v>
      </c>
      <c r="M42" s="8">
        <v>3</v>
      </c>
      <c r="N42" s="73">
        <f t="shared" si="49"/>
        <v>1</v>
      </c>
      <c r="O42" s="73">
        <f t="shared" si="50"/>
        <v>0</v>
      </c>
      <c r="P42" s="73">
        <f t="shared" si="51"/>
        <v>3</v>
      </c>
      <c r="Q42" s="5">
        <f t="shared" si="52"/>
        <v>18.43494882292201</v>
      </c>
      <c r="R42" s="31">
        <f t="shared" si="77"/>
        <v>3.1622776601683795</v>
      </c>
      <c r="S42" s="12">
        <v>0.75</v>
      </c>
      <c r="T42" s="8">
        <v>3</v>
      </c>
      <c r="U42" s="73">
        <f t="shared" si="53"/>
        <v>0.8</v>
      </c>
      <c r="V42" s="73">
        <f t="shared" si="54"/>
        <v>0</v>
      </c>
      <c r="W42" s="73">
        <f t="shared" si="55"/>
        <v>2.4000000000000004</v>
      </c>
      <c r="X42" s="5">
        <f t="shared" si="56"/>
        <v>18.43494882292201</v>
      </c>
      <c r="Y42" s="11">
        <f t="shared" si="78"/>
        <v>2.529822128134704</v>
      </c>
      <c r="Z42" s="9">
        <v>1.5</v>
      </c>
      <c r="AA42" s="8">
        <v>3</v>
      </c>
      <c r="AB42" s="73">
        <f t="shared" si="57"/>
        <v>2</v>
      </c>
      <c r="AC42" s="73">
        <f t="shared" si="58"/>
        <v>0</v>
      </c>
      <c r="AD42" s="73">
        <f t="shared" si="59"/>
        <v>6</v>
      </c>
      <c r="AE42" s="5">
        <f t="shared" si="60"/>
        <v>18.43494882292201</v>
      </c>
      <c r="AF42" s="11">
        <f t="shared" si="79"/>
        <v>6.324555320336759</v>
      </c>
      <c r="AG42" s="6"/>
      <c r="AH42" s="6"/>
      <c r="AI42" s="6"/>
      <c r="AJ42" s="14" t="s">
        <v>17</v>
      </c>
      <c r="AK42" s="10">
        <v>1</v>
      </c>
      <c r="AL42" s="2">
        <v>0</v>
      </c>
      <c r="AM42" s="2">
        <f t="shared" ref="AM42:AM60" si="86">AM41+1</f>
        <v>3.2</v>
      </c>
      <c r="AN42" s="31">
        <f t="shared" si="61"/>
        <v>17.354024636261322</v>
      </c>
      <c r="AO42" s="31">
        <f t="shared" si="81"/>
        <v>3.3526109228480423</v>
      </c>
      <c r="AP42" s="12">
        <v>1</v>
      </c>
      <c r="AQ42" s="8">
        <v>3</v>
      </c>
      <c r="AR42" s="73">
        <f t="shared" si="62"/>
        <v>1</v>
      </c>
      <c r="AS42" s="73">
        <f t="shared" si="63"/>
        <v>0</v>
      </c>
      <c r="AT42" s="73">
        <f t="shared" si="64"/>
        <v>3.2</v>
      </c>
      <c r="AU42" s="5">
        <f t="shared" si="65"/>
        <v>17.354024636261322</v>
      </c>
      <c r="AV42" s="31">
        <f t="shared" si="82"/>
        <v>3.3526109228480423</v>
      </c>
      <c r="AW42" s="12">
        <v>0.75</v>
      </c>
      <c r="AX42" s="8">
        <v>3</v>
      </c>
      <c r="AY42" s="73">
        <f t="shared" si="66"/>
        <v>0.78947368421052633</v>
      </c>
      <c r="AZ42" s="73">
        <f t="shared" si="67"/>
        <v>0</v>
      </c>
      <c r="BA42" s="73">
        <f t="shared" si="68"/>
        <v>2.5263157894736845</v>
      </c>
      <c r="BB42" s="5">
        <f t="shared" si="69"/>
        <v>17.354024636261322</v>
      </c>
      <c r="BC42" s="11">
        <f t="shared" si="83"/>
        <v>2.6467980969852967</v>
      </c>
      <c r="BD42" s="9">
        <v>1.5</v>
      </c>
      <c r="BE42" s="8">
        <v>3</v>
      </c>
      <c r="BF42" s="73">
        <f t="shared" si="70"/>
        <v>2.1428571428571428</v>
      </c>
      <c r="BG42" s="73">
        <f t="shared" si="71"/>
        <v>0</v>
      </c>
      <c r="BH42" s="73">
        <f t="shared" si="72"/>
        <v>6.8571428571428577</v>
      </c>
      <c r="BI42" s="71">
        <f t="shared" si="73"/>
        <v>17.354024636261322</v>
      </c>
      <c r="BJ42" s="11">
        <f t="shared" si="84"/>
        <v>7.184166263245805</v>
      </c>
      <c r="BN42" s="40">
        <f t="shared" si="45"/>
        <v>1.9033326267966277</v>
      </c>
      <c r="BO42" s="44">
        <f t="shared" si="46"/>
        <v>1.1697596885059269</v>
      </c>
      <c r="BP42" s="42">
        <f t="shared" si="47"/>
        <v>8.5961094290904594</v>
      </c>
      <c r="BR42" s="57">
        <f t="shared" si="74"/>
        <v>-0.7335729382907008</v>
      </c>
      <c r="BS42" s="58">
        <f t="shared" si="75"/>
        <v>6.6927768022938317</v>
      </c>
    </row>
    <row r="43" spans="6:85" x14ac:dyDescent="0.25">
      <c r="F43" s="14" t="s">
        <v>18</v>
      </c>
      <c r="G43" s="10">
        <v>1</v>
      </c>
      <c r="H43" s="2">
        <v>0</v>
      </c>
      <c r="I43" s="2">
        <f t="shared" si="85"/>
        <v>4</v>
      </c>
      <c r="J43" s="5">
        <f t="shared" si="48"/>
        <v>14.036243467926479</v>
      </c>
      <c r="K43" s="31">
        <f t="shared" si="76"/>
        <v>4.1231056256176606</v>
      </c>
      <c r="L43" s="12">
        <v>1</v>
      </c>
      <c r="M43" s="8">
        <v>3</v>
      </c>
      <c r="N43" s="73">
        <f t="shared" si="49"/>
        <v>1</v>
      </c>
      <c r="O43" s="73">
        <f t="shared" si="50"/>
        <v>0</v>
      </c>
      <c r="P43" s="73">
        <f t="shared" si="51"/>
        <v>4</v>
      </c>
      <c r="Q43" s="5">
        <f t="shared" si="52"/>
        <v>14.036243467926479</v>
      </c>
      <c r="R43" s="31">
        <f t="shared" si="77"/>
        <v>4.1231056256176606</v>
      </c>
      <c r="S43" s="12">
        <v>0.75</v>
      </c>
      <c r="T43" s="8">
        <v>3</v>
      </c>
      <c r="U43" s="73">
        <f t="shared" si="53"/>
        <v>0.75</v>
      </c>
      <c r="V43" s="73">
        <f t="shared" si="54"/>
        <v>0</v>
      </c>
      <c r="W43" s="73">
        <f t="shared" si="55"/>
        <v>3</v>
      </c>
      <c r="X43" s="5">
        <f t="shared" si="56"/>
        <v>14.036243467926479</v>
      </c>
      <c r="Y43" s="11">
        <f t="shared" si="78"/>
        <v>3.0923292192132452</v>
      </c>
      <c r="Z43" s="9">
        <v>1.5</v>
      </c>
      <c r="AA43" s="8">
        <v>3</v>
      </c>
      <c r="AB43" s="73">
        <f t="shared" si="57"/>
        <v>3</v>
      </c>
      <c r="AC43" s="73">
        <f t="shared" si="58"/>
        <v>0</v>
      </c>
      <c r="AD43" s="73">
        <f t="shared" si="59"/>
        <v>12</v>
      </c>
      <c r="AE43" s="5">
        <f t="shared" si="60"/>
        <v>14.036243467926479</v>
      </c>
      <c r="AF43" s="11">
        <f t="shared" si="79"/>
        <v>12.369316876852981</v>
      </c>
      <c r="AG43" s="6"/>
      <c r="AH43" s="6"/>
      <c r="AI43" s="6"/>
      <c r="AJ43" s="14" t="s">
        <v>18</v>
      </c>
      <c r="AK43" s="10">
        <v>1</v>
      </c>
      <c r="AL43" s="2">
        <v>0</v>
      </c>
      <c r="AM43" s="2">
        <f t="shared" si="86"/>
        <v>4.2</v>
      </c>
      <c r="AN43" s="31">
        <f t="shared" si="61"/>
        <v>13.392497753751098</v>
      </c>
      <c r="AO43" s="31">
        <f t="shared" si="81"/>
        <v>4.3174066289845809</v>
      </c>
      <c r="AP43" s="12">
        <v>1</v>
      </c>
      <c r="AQ43" s="8">
        <v>3</v>
      </c>
      <c r="AR43" s="73">
        <f t="shared" si="62"/>
        <v>1</v>
      </c>
      <c r="AS43" s="73">
        <f t="shared" si="63"/>
        <v>0</v>
      </c>
      <c r="AT43" s="73">
        <f t="shared" si="64"/>
        <v>4.2</v>
      </c>
      <c r="AU43" s="5">
        <f t="shared" si="65"/>
        <v>13.392497753751098</v>
      </c>
      <c r="AV43" s="31">
        <f t="shared" si="82"/>
        <v>4.3174066289845809</v>
      </c>
      <c r="AW43" s="12">
        <v>0.75</v>
      </c>
      <c r="AX43" s="8">
        <v>3</v>
      </c>
      <c r="AY43" s="73">
        <f t="shared" si="66"/>
        <v>0.74074074074074081</v>
      </c>
      <c r="AZ43" s="73">
        <f t="shared" si="67"/>
        <v>0</v>
      </c>
      <c r="BA43" s="73">
        <f t="shared" si="68"/>
        <v>3.1111111111111116</v>
      </c>
      <c r="BB43" s="5">
        <f t="shared" si="69"/>
        <v>13.392497753751098</v>
      </c>
      <c r="BC43" s="11">
        <f t="shared" si="83"/>
        <v>3.1980789844330233</v>
      </c>
      <c r="BD43" s="9">
        <v>1.5</v>
      </c>
      <c r="BE43" s="8">
        <v>3</v>
      </c>
      <c r="BF43" s="73">
        <f t="shared" si="70"/>
        <v>3.3333333333333335</v>
      </c>
      <c r="BG43" s="73">
        <f t="shared" si="71"/>
        <v>0</v>
      </c>
      <c r="BH43" s="73">
        <f t="shared" si="72"/>
        <v>14.000000000000002</v>
      </c>
      <c r="BI43" s="71">
        <f t="shared" si="73"/>
        <v>13.392497753751098</v>
      </c>
      <c r="BJ43" s="11">
        <f t="shared" si="84"/>
        <v>14.391355429948604</v>
      </c>
      <c r="BN43" s="40">
        <f t="shared" si="45"/>
        <v>1.9430100336692036</v>
      </c>
      <c r="BO43" s="44">
        <f t="shared" si="46"/>
        <v>1.0574976521977808</v>
      </c>
      <c r="BP43" s="42">
        <f t="shared" si="47"/>
        <v>20.220385530956229</v>
      </c>
      <c r="BR43" s="57">
        <f t="shared" si="74"/>
        <v>-0.88551238147142275</v>
      </c>
      <c r="BS43" s="58">
        <f t="shared" si="75"/>
        <v>18.277375497287025</v>
      </c>
    </row>
    <row r="44" spans="6:85" x14ac:dyDescent="0.25">
      <c r="F44" s="14" t="s">
        <v>19</v>
      </c>
      <c r="G44" s="10">
        <v>1</v>
      </c>
      <c r="H44" s="2">
        <v>0</v>
      </c>
      <c r="I44" s="2">
        <f t="shared" si="85"/>
        <v>5</v>
      </c>
      <c r="J44" s="5">
        <f t="shared" si="48"/>
        <v>11.309932474020215</v>
      </c>
      <c r="K44" s="31">
        <f t="shared" si="76"/>
        <v>5.0990195135927845</v>
      </c>
      <c r="L44" s="12">
        <v>1</v>
      </c>
      <c r="M44" s="8">
        <v>3</v>
      </c>
      <c r="N44" s="73">
        <f t="shared" si="49"/>
        <v>1</v>
      </c>
      <c r="O44" s="73">
        <f t="shared" si="50"/>
        <v>0</v>
      </c>
      <c r="P44" s="73">
        <f t="shared" si="51"/>
        <v>5</v>
      </c>
      <c r="Q44" s="5">
        <f t="shared" si="52"/>
        <v>11.309932474020215</v>
      </c>
      <c r="R44" s="31">
        <f t="shared" si="77"/>
        <v>5.0990195135927845</v>
      </c>
      <c r="S44" s="12">
        <v>0.75</v>
      </c>
      <c r="T44" s="8">
        <v>3</v>
      </c>
      <c r="U44" s="73">
        <f t="shared" si="53"/>
        <v>0.70588235294117652</v>
      </c>
      <c r="V44" s="73">
        <f t="shared" si="54"/>
        <v>0</v>
      </c>
      <c r="W44" s="73">
        <f t="shared" si="55"/>
        <v>3.5294117647058827</v>
      </c>
      <c r="X44" s="5">
        <f t="shared" si="56"/>
        <v>11.309932474020213</v>
      </c>
      <c r="Y44" s="11">
        <f t="shared" si="78"/>
        <v>3.5993078919478485</v>
      </c>
      <c r="Z44" s="9">
        <v>1.5</v>
      </c>
      <c r="AA44" s="8">
        <v>3</v>
      </c>
      <c r="AB44" s="73">
        <f t="shared" si="57"/>
        <v>6</v>
      </c>
      <c r="AC44" s="73">
        <f t="shared" si="58"/>
        <v>0</v>
      </c>
      <c r="AD44" s="73">
        <f t="shared" si="59"/>
        <v>30</v>
      </c>
      <c r="AE44" s="5">
        <f t="shared" si="60"/>
        <v>11.309932474020215</v>
      </c>
      <c r="AF44" s="11">
        <f t="shared" si="79"/>
        <v>30.594117081556711</v>
      </c>
      <c r="AG44" s="6"/>
      <c r="AH44" s="6"/>
      <c r="AI44" s="6"/>
      <c r="AJ44" s="14" t="s">
        <v>19</v>
      </c>
      <c r="AK44" s="10">
        <v>1</v>
      </c>
      <c r="AL44" s="2">
        <v>0</v>
      </c>
      <c r="AM44" s="2">
        <f t="shared" si="86"/>
        <v>5.2</v>
      </c>
      <c r="AN44" s="31">
        <f t="shared" si="61"/>
        <v>10.885527054658738</v>
      </c>
      <c r="AO44" s="31">
        <f t="shared" si="81"/>
        <v>5.2952809179494906</v>
      </c>
      <c r="AP44" s="12">
        <v>1</v>
      </c>
      <c r="AQ44" s="8">
        <v>3</v>
      </c>
      <c r="AR44" s="73">
        <f t="shared" si="62"/>
        <v>1</v>
      </c>
      <c r="AS44" s="73">
        <f t="shared" si="63"/>
        <v>0</v>
      </c>
      <c r="AT44" s="73">
        <f t="shared" si="64"/>
        <v>5.2</v>
      </c>
      <c r="AU44" s="5">
        <f t="shared" si="65"/>
        <v>10.885527054658738</v>
      </c>
      <c r="AV44" s="31">
        <f t="shared" si="82"/>
        <v>5.2952809179494906</v>
      </c>
      <c r="AW44" s="12">
        <v>0.75</v>
      </c>
      <c r="AX44" s="8">
        <v>3</v>
      </c>
      <c r="AY44" s="73">
        <f t="shared" si="66"/>
        <v>0.69767441860465118</v>
      </c>
      <c r="AZ44" s="73">
        <f t="shared" si="67"/>
        <v>0</v>
      </c>
      <c r="BA44" s="73">
        <f t="shared" si="68"/>
        <v>3.6279069767441863</v>
      </c>
      <c r="BB44" s="5">
        <f t="shared" si="69"/>
        <v>10.885527054658738</v>
      </c>
      <c r="BC44" s="11">
        <f t="shared" si="83"/>
        <v>3.6943820357787147</v>
      </c>
      <c r="BD44" s="9">
        <v>1.5</v>
      </c>
      <c r="BE44" s="8">
        <v>3</v>
      </c>
      <c r="BF44" s="73">
        <f t="shared" si="70"/>
        <v>7.5000000000000018</v>
      </c>
      <c r="BG44" s="73">
        <f t="shared" si="71"/>
        <v>0</v>
      </c>
      <c r="BH44" s="73">
        <f t="shared" si="72"/>
        <v>39.000000000000007</v>
      </c>
      <c r="BI44" s="71">
        <f t="shared" si="73"/>
        <v>10.885527054658738</v>
      </c>
      <c r="BJ44" s="11">
        <f t="shared" si="84"/>
        <v>39.714606884621183</v>
      </c>
      <c r="BN44" s="40">
        <f t="shared" si="45"/>
        <v>1.9626140435670614</v>
      </c>
      <c r="BO44" s="44">
        <f t="shared" si="46"/>
        <v>0.95074143830866209</v>
      </c>
      <c r="BP44" s="42">
        <f t="shared" si="47"/>
        <v>91.204898030644728</v>
      </c>
      <c r="BR44" s="57">
        <f t="shared" si="74"/>
        <v>-1.0118726052583993</v>
      </c>
      <c r="BS44" s="58">
        <f t="shared" si="75"/>
        <v>89.24228398707767</v>
      </c>
    </row>
    <row r="45" spans="6:85" x14ac:dyDescent="0.25">
      <c r="F45" s="14" t="s">
        <v>20</v>
      </c>
      <c r="G45" s="10">
        <v>1</v>
      </c>
      <c r="H45" s="2">
        <v>0</v>
      </c>
      <c r="I45" s="2">
        <f t="shared" si="85"/>
        <v>6</v>
      </c>
      <c r="J45" s="5">
        <f t="shared" si="48"/>
        <v>9.4623222080256166</v>
      </c>
      <c r="K45" s="31">
        <f t="shared" si="76"/>
        <v>6.0827625302982193</v>
      </c>
      <c r="L45" s="12">
        <v>1</v>
      </c>
      <c r="M45" s="8">
        <v>3</v>
      </c>
      <c r="N45" s="73">
        <f t="shared" si="49"/>
        <v>1</v>
      </c>
      <c r="O45" s="73">
        <f t="shared" si="50"/>
        <v>0</v>
      </c>
      <c r="P45" s="73">
        <f t="shared" si="51"/>
        <v>6</v>
      </c>
      <c r="Q45" s="5">
        <f t="shared" si="52"/>
        <v>9.4623222080256166</v>
      </c>
      <c r="R45" s="31">
        <f t="shared" si="77"/>
        <v>6.0827625302982193</v>
      </c>
      <c r="S45" s="12">
        <v>0.75</v>
      </c>
      <c r="T45" s="8">
        <v>3</v>
      </c>
      <c r="U45" s="73">
        <f t="shared" si="53"/>
        <v>0.66666666666666663</v>
      </c>
      <c r="V45" s="73">
        <f t="shared" si="54"/>
        <v>0</v>
      </c>
      <c r="W45" s="73">
        <f t="shared" si="55"/>
        <v>4</v>
      </c>
      <c r="X45" s="5">
        <f t="shared" si="56"/>
        <v>9.4623222080256166</v>
      </c>
      <c r="Y45" s="11">
        <f t="shared" si="78"/>
        <v>4.0551750201988126</v>
      </c>
      <c r="Z45" s="9">
        <v>1.5</v>
      </c>
      <c r="AA45" s="8">
        <v>3.0000010000000001</v>
      </c>
      <c r="AB45" s="73">
        <f t="shared" si="57"/>
        <v>3000000.999580666</v>
      </c>
      <c r="AC45" s="73">
        <f t="shared" si="58"/>
        <v>0</v>
      </c>
      <c r="AD45" s="73">
        <f t="shared" si="59"/>
        <v>18000005.997483995</v>
      </c>
      <c r="AE45" s="5">
        <f t="shared" si="60"/>
        <v>9.4623222080256184</v>
      </c>
      <c r="AF45" s="11">
        <f t="shared" si="79"/>
        <v>18248293.67110648</v>
      </c>
      <c r="AG45" s="6"/>
      <c r="AH45" s="6"/>
      <c r="AI45" s="6"/>
      <c r="AJ45" s="14" t="s">
        <v>20</v>
      </c>
      <c r="AK45" s="10">
        <v>1</v>
      </c>
      <c r="AL45" s="2">
        <v>0</v>
      </c>
      <c r="AM45" s="2">
        <f t="shared" si="86"/>
        <v>6.2</v>
      </c>
      <c r="AN45" s="31">
        <f t="shared" si="61"/>
        <v>9.1623470457217095</v>
      </c>
      <c r="AO45" s="31">
        <f t="shared" si="81"/>
        <v>6.2801273872430334</v>
      </c>
      <c r="AP45" s="12">
        <v>1</v>
      </c>
      <c r="AQ45" s="8">
        <v>3</v>
      </c>
      <c r="AR45" s="73">
        <f t="shared" si="62"/>
        <v>1</v>
      </c>
      <c r="AS45" s="73">
        <f t="shared" si="63"/>
        <v>0</v>
      </c>
      <c r="AT45" s="73">
        <f t="shared" si="64"/>
        <v>6.2</v>
      </c>
      <c r="AU45" s="5">
        <f t="shared" si="65"/>
        <v>9.1623470457217095</v>
      </c>
      <c r="AV45" s="31">
        <f t="shared" si="82"/>
        <v>6.2801273872430334</v>
      </c>
      <c r="AW45" s="12">
        <v>0.75</v>
      </c>
      <c r="AX45" s="8">
        <v>3</v>
      </c>
      <c r="AY45" s="73">
        <f t="shared" si="66"/>
        <v>0.65934065934065933</v>
      </c>
      <c r="AZ45" s="73">
        <f t="shared" si="67"/>
        <v>0</v>
      </c>
      <c r="BA45" s="73">
        <f t="shared" si="68"/>
        <v>4.0879120879120876</v>
      </c>
      <c r="BB45" s="5">
        <f t="shared" si="69"/>
        <v>9.1623470457217113</v>
      </c>
      <c r="BC45" s="11">
        <f t="shared" si="83"/>
        <v>4.1407433322481531</v>
      </c>
      <c r="BD45" s="9">
        <v>1.5</v>
      </c>
      <c r="BE45" s="8">
        <v>3</v>
      </c>
      <c r="BF45" s="73">
        <f t="shared" si="70"/>
        <v>-29.999999999999975</v>
      </c>
      <c r="BG45" s="73">
        <f t="shared" si="71"/>
        <v>0</v>
      </c>
      <c r="BH45" s="73">
        <f t="shared" si="72"/>
        <v>-185.99999999999986</v>
      </c>
      <c r="BI45" s="71">
        <f>180+DEGREES(ATAN2(BH45,BF45))</f>
        <v>9.1623470457217024</v>
      </c>
      <c r="BJ45" s="11">
        <f t="shared" si="84"/>
        <v>188.40382161729084</v>
      </c>
      <c r="BN45" s="40">
        <f t="shared" si="45"/>
        <v>1.9736485694481409</v>
      </c>
      <c r="BO45" s="44">
        <f t="shared" si="46"/>
        <v>0.85568312049340456</v>
      </c>
      <c r="BP45" s="42">
        <f t="shared" si="47"/>
        <v>-182481052.67284861</v>
      </c>
      <c r="BR45" s="57">
        <f t="shared" si="74"/>
        <v>-1.1179654489547364</v>
      </c>
      <c r="BS45" s="58">
        <f t="shared" si="75"/>
        <v>-182481054.64649719</v>
      </c>
    </row>
    <row r="46" spans="6:85" x14ac:dyDescent="0.25">
      <c r="F46" s="14" t="s">
        <v>21</v>
      </c>
      <c r="G46" s="10">
        <v>1</v>
      </c>
      <c r="H46" s="2">
        <v>0</v>
      </c>
      <c r="I46" s="2">
        <f t="shared" si="85"/>
        <v>7</v>
      </c>
      <c r="J46" s="5">
        <f t="shared" si="48"/>
        <v>8.1301023541559783</v>
      </c>
      <c r="K46" s="31">
        <f t="shared" si="76"/>
        <v>7.0710678118654755</v>
      </c>
      <c r="L46" s="12">
        <v>1</v>
      </c>
      <c r="M46" s="8">
        <v>3</v>
      </c>
      <c r="N46" s="73">
        <f t="shared" si="49"/>
        <v>1</v>
      </c>
      <c r="O46" s="73">
        <f t="shared" si="50"/>
        <v>0</v>
      </c>
      <c r="P46" s="73">
        <f t="shared" si="51"/>
        <v>7</v>
      </c>
      <c r="Q46" s="5">
        <f t="shared" si="52"/>
        <v>8.1301023541559783</v>
      </c>
      <c r="R46" s="31">
        <f t="shared" si="77"/>
        <v>7.0710678118654755</v>
      </c>
      <c r="S46" s="12">
        <v>0.75</v>
      </c>
      <c r="T46" s="8">
        <v>3</v>
      </c>
      <c r="U46" s="73">
        <f t="shared" si="53"/>
        <v>0.63157894736842102</v>
      </c>
      <c r="V46" s="73">
        <f t="shared" si="54"/>
        <v>0</v>
      </c>
      <c r="W46" s="73">
        <f t="shared" si="55"/>
        <v>4.4210526315789469</v>
      </c>
      <c r="X46" s="5">
        <f t="shared" si="56"/>
        <v>8.13010235415598</v>
      </c>
      <c r="Y46" s="11">
        <f t="shared" si="78"/>
        <v>4.465937565388721</v>
      </c>
      <c r="Z46" s="9">
        <v>1.5</v>
      </c>
      <c r="AA46" s="8">
        <v>3</v>
      </c>
      <c r="AB46" s="73">
        <f t="shared" si="57"/>
        <v>-6</v>
      </c>
      <c r="AC46" s="73">
        <f t="shared" si="58"/>
        <v>0</v>
      </c>
      <c r="AD46" s="73">
        <f t="shared" si="59"/>
        <v>-42</v>
      </c>
      <c r="AE46" s="5">
        <f>180+DEGREES(ATAN2(AD46,AB46))</f>
        <v>8.13010235415598</v>
      </c>
      <c r="AF46" s="11">
        <f t="shared" si="79"/>
        <v>42.426406871192853</v>
      </c>
      <c r="AG46" s="6"/>
      <c r="AH46" s="6"/>
      <c r="AI46" s="6"/>
      <c r="AJ46" s="14" t="s">
        <v>21</v>
      </c>
      <c r="AK46" s="10">
        <v>1</v>
      </c>
      <c r="AL46" s="2">
        <v>0</v>
      </c>
      <c r="AM46" s="2">
        <f t="shared" si="86"/>
        <v>7.2</v>
      </c>
      <c r="AN46" s="31">
        <f t="shared" si="61"/>
        <v>7.9071627029584581</v>
      </c>
      <c r="AO46" s="31">
        <f t="shared" si="81"/>
        <v>7.2691127381544991</v>
      </c>
      <c r="AP46" s="12">
        <v>1</v>
      </c>
      <c r="AQ46" s="8">
        <v>3</v>
      </c>
      <c r="AR46" s="73">
        <f t="shared" si="62"/>
        <v>1</v>
      </c>
      <c r="AS46" s="73">
        <f t="shared" si="63"/>
        <v>0</v>
      </c>
      <c r="AT46" s="73">
        <f t="shared" si="64"/>
        <v>7.2</v>
      </c>
      <c r="AU46" s="5">
        <f t="shared" si="65"/>
        <v>7.9071627029584581</v>
      </c>
      <c r="AV46" s="31">
        <f t="shared" si="82"/>
        <v>7.2691127381544991</v>
      </c>
      <c r="AW46" s="12">
        <v>0.75</v>
      </c>
      <c r="AX46" s="8">
        <v>3</v>
      </c>
      <c r="AY46" s="73">
        <f t="shared" si="66"/>
        <v>0.625</v>
      </c>
      <c r="AZ46" s="73">
        <f t="shared" si="67"/>
        <v>0</v>
      </c>
      <c r="BA46" s="73">
        <f t="shared" si="68"/>
        <v>4.5</v>
      </c>
      <c r="BB46" s="5">
        <f t="shared" si="69"/>
        <v>7.9071627029584581</v>
      </c>
      <c r="BC46" s="11">
        <f t="shared" si="83"/>
        <v>4.5431954613465617</v>
      </c>
      <c r="BD46" s="9">
        <v>1.5</v>
      </c>
      <c r="BE46" s="8">
        <v>3</v>
      </c>
      <c r="BF46" s="73">
        <f t="shared" si="70"/>
        <v>-4.9999999999999991</v>
      </c>
      <c r="BG46" s="73">
        <f t="shared" si="71"/>
        <v>0</v>
      </c>
      <c r="BH46" s="73">
        <f t="shared" si="72"/>
        <v>-35.999999999999993</v>
      </c>
      <c r="BI46" s="71">
        <f t="shared" ref="BI46:BI60" si="87">180+DEGREES(ATAN2(BH46,BF46))</f>
        <v>7.907162702958459</v>
      </c>
      <c r="BJ46" s="11">
        <f t="shared" si="84"/>
        <v>36.345563690772487</v>
      </c>
      <c r="BN46" s="40">
        <f t="shared" si="45"/>
        <v>1.9804492628902359</v>
      </c>
      <c r="BO46" s="44">
        <f t="shared" si="46"/>
        <v>0.77257895957840717</v>
      </c>
      <c r="BP46" s="42">
        <f t="shared" si="47"/>
        <v>-60.808431804203664</v>
      </c>
      <c r="BR46" s="57">
        <f t="shared" si="74"/>
        <v>-1.2078703033118288</v>
      </c>
      <c r="BS46" s="58">
        <f t="shared" si="75"/>
        <v>-62.788881067093897</v>
      </c>
    </row>
    <row r="47" spans="6:85" x14ac:dyDescent="0.25">
      <c r="F47" s="14" t="s">
        <v>22</v>
      </c>
      <c r="G47" s="10">
        <v>1</v>
      </c>
      <c r="H47" s="2">
        <v>0</v>
      </c>
      <c r="I47" s="2">
        <f t="shared" si="85"/>
        <v>8</v>
      </c>
      <c r="J47" s="5">
        <f t="shared" si="48"/>
        <v>7.1250163489017977</v>
      </c>
      <c r="K47" s="31">
        <f t="shared" si="76"/>
        <v>8.0622577482985491</v>
      </c>
      <c r="L47" s="12">
        <v>1</v>
      </c>
      <c r="M47" s="8">
        <v>3</v>
      </c>
      <c r="N47" s="73">
        <f t="shared" si="49"/>
        <v>1</v>
      </c>
      <c r="O47" s="73">
        <f t="shared" si="50"/>
        <v>0</v>
      </c>
      <c r="P47" s="73">
        <f t="shared" si="51"/>
        <v>8</v>
      </c>
      <c r="Q47" s="5">
        <f t="shared" si="52"/>
        <v>7.1250163489017977</v>
      </c>
      <c r="R47" s="31">
        <f t="shared" si="77"/>
        <v>8.0622577482985491</v>
      </c>
      <c r="S47" s="12">
        <v>0.75</v>
      </c>
      <c r="T47" s="8">
        <v>3</v>
      </c>
      <c r="U47" s="73">
        <f t="shared" si="53"/>
        <v>0.6</v>
      </c>
      <c r="V47" s="73">
        <f t="shared" si="54"/>
        <v>0</v>
      </c>
      <c r="W47" s="73">
        <f t="shared" si="55"/>
        <v>4.8</v>
      </c>
      <c r="X47" s="5">
        <f t="shared" si="56"/>
        <v>7.1250163489017977</v>
      </c>
      <c r="Y47" s="11">
        <f t="shared" si="78"/>
        <v>4.8373546489791295</v>
      </c>
      <c r="Z47" s="9">
        <v>1.5</v>
      </c>
      <c r="AA47" s="8">
        <v>3</v>
      </c>
      <c r="AB47" s="73">
        <f t="shared" si="57"/>
        <v>-3</v>
      </c>
      <c r="AC47" s="73">
        <f t="shared" si="58"/>
        <v>0</v>
      </c>
      <c r="AD47" s="73">
        <f t="shared" si="59"/>
        <v>-24</v>
      </c>
      <c r="AE47" s="5">
        <f t="shared" ref="AE47:AE60" si="88">180+DEGREES(ATAN2(AD47,AB47))</f>
        <v>7.125016348901795</v>
      </c>
      <c r="AF47" s="11">
        <f t="shared" si="79"/>
        <v>24.186773244895647</v>
      </c>
      <c r="AG47" s="6"/>
      <c r="AH47" s="6"/>
      <c r="AI47" s="6"/>
      <c r="AJ47" s="14" t="s">
        <v>22</v>
      </c>
      <c r="AK47" s="10">
        <v>1</v>
      </c>
      <c r="AL47" s="2">
        <v>0</v>
      </c>
      <c r="AM47" s="2">
        <f t="shared" si="86"/>
        <v>8.1999999999999993</v>
      </c>
      <c r="AN47" s="31">
        <f t="shared" si="61"/>
        <v>6.9529574681739161</v>
      </c>
      <c r="AO47" s="31">
        <f t="shared" si="81"/>
        <v>8.2607505712253531</v>
      </c>
      <c r="AP47" s="12">
        <v>1</v>
      </c>
      <c r="AQ47" s="8">
        <v>3</v>
      </c>
      <c r="AR47" s="73">
        <f t="shared" si="62"/>
        <v>1</v>
      </c>
      <c r="AS47" s="73">
        <f t="shared" si="63"/>
        <v>0</v>
      </c>
      <c r="AT47" s="73">
        <f t="shared" si="64"/>
        <v>8.1999999999999993</v>
      </c>
      <c r="AU47" s="5">
        <f t="shared" si="65"/>
        <v>6.9529574681739161</v>
      </c>
      <c r="AV47" s="31">
        <f t="shared" si="82"/>
        <v>8.2607505712253531</v>
      </c>
      <c r="AW47" s="12">
        <v>0.75</v>
      </c>
      <c r="AX47" s="8">
        <v>3</v>
      </c>
      <c r="AY47" s="73">
        <f t="shared" si="66"/>
        <v>0.59405940594059403</v>
      </c>
      <c r="AZ47" s="73">
        <f t="shared" si="67"/>
        <v>0</v>
      </c>
      <c r="BA47" s="73">
        <f t="shared" si="68"/>
        <v>4.8712871287128703</v>
      </c>
      <c r="BB47" s="5">
        <f t="shared" si="69"/>
        <v>6.952957468173917</v>
      </c>
      <c r="BC47" s="11">
        <f t="shared" si="83"/>
        <v>4.9073765769655555</v>
      </c>
      <c r="BD47" s="9">
        <v>1.5</v>
      </c>
      <c r="BE47" s="8">
        <v>3</v>
      </c>
      <c r="BF47" s="73">
        <f t="shared" si="70"/>
        <v>-2.727272727272728</v>
      </c>
      <c r="BG47" s="73">
        <f t="shared" si="71"/>
        <v>0</v>
      </c>
      <c r="BH47" s="73">
        <f t="shared" si="72"/>
        <v>-22.363636363636367</v>
      </c>
      <c r="BI47" s="71">
        <f t="shared" si="87"/>
        <v>6.9529574681739348</v>
      </c>
      <c r="BJ47" s="11">
        <f t="shared" si="84"/>
        <v>22.529319739705514</v>
      </c>
      <c r="BN47" s="40">
        <f t="shared" si="45"/>
        <v>1.9849282292680392</v>
      </c>
      <c r="BO47" s="44">
        <f t="shared" si="46"/>
        <v>0.70021927986426036</v>
      </c>
      <c r="BP47" s="42">
        <f t="shared" si="47"/>
        <v>-16.574535051901336</v>
      </c>
      <c r="BR47" s="57">
        <f t="shared" si="74"/>
        <v>-1.2847089494037789</v>
      </c>
      <c r="BS47" s="58">
        <f t="shared" si="75"/>
        <v>-18.559463281169375</v>
      </c>
    </row>
    <row r="48" spans="6:85" x14ac:dyDescent="0.25">
      <c r="F48" s="14" t="s">
        <v>23</v>
      </c>
      <c r="G48" s="10">
        <v>1</v>
      </c>
      <c r="H48" s="2">
        <v>0</v>
      </c>
      <c r="I48" s="2">
        <f t="shared" si="85"/>
        <v>9</v>
      </c>
      <c r="J48" s="5">
        <f t="shared" si="48"/>
        <v>6.3401917459099089</v>
      </c>
      <c r="K48" s="31">
        <f t="shared" si="76"/>
        <v>9.0553851381374173</v>
      </c>
      <c r="L48" s="12">
        <v>1</v>
      </c>
      <c r="M48" s="8">
        <v>3</v>
      </c>
      <c r="N48" s="73">
        <f t="shared" si="49"/>
        <v>1</v>
      </c>
      <c r="O48" s="73">
        <f t="shared" si="50"/>
        <v>0</v>
      </c>
      <c r="P48" s="73">
        <f t="shared" si="51"/>
        <v>9</v>
      </c>
      <c r="Q48" s="5">
        <f t="shared" si="52"/>
        <v>6.3401917459099089</v>
      </c>
      <c r="R48" s="31">
        <f t="shared" si="77"/>
        <v>9.0553851381374173</v>
      </c>
      <c r="S48" s="12">
        <v>0.75</v>
      </c>
      <c r="T48" s="8">
        <v>3</v>
      </c>
      <c r="U48" s="73">
        <f t="shared" si="53"/>
        <v>0.5714285714285714</v>
      </c>
      <c r="V48" s="73">
        <f t="shared" si="54"/>
        <v>0</v>
      </c>
      <c r="W48" s="73">
        <f t="shared" si="55"/>
        <v>5.1428571428571423</v>
      </c>
      <c r="X48" s="5">
        <f t="shared" si="56"/>
        <v>6.3401917459099097</v>
      </c>
      <c r="Y48" s="11">
        <f t="shared" si="78"/>
        <v>5.17450579322138</v>
      </c>
      <c r="Z48" s="9">
        <v>1.5</v>
      </c>
      <c r="AA48" s="8">
        <v>3</v>
      </c>
      <c r="AB48" s="73">
        <f t="shared" si="57"/>
        <v>-2</v>
      </c>
      <c r="AC48" s="73">
        <f t="shared" si="58"/>
        <v>0</v>
      </c>
      <c r="AD48" s="73">
        <f t="shared" si="59"/>
        <v>-18</v>
      </c>
      <c r="AE48" s="5">
        <f t="shared" si="88"/>
        <v>6.3401917459098911</v>
      </c>
      <c r="AF48" s="11">
        <f t="shared" si="79"/>
        <v>18.110770276274835</v>
      </c>
      <c r="AG48" s="6"/>
      <c r="AH48" s="6"/>
      <c r="AI48" s="6"/>
      <c r="AJ48" s="14" t="s">
        <v>23</v>
      </c>
      <c r="AK48" s="10">
        <v>1</v>
      </c>
      <c r="AL48" s="2">
        <v>0</v>
      </c>
      <c r="AM48" s="2">
        <f t="shared" si="86"/>
        <v>9.1999999999999993</v>
      </c>
      <c r="AN48" s="31">
        <f t="shared" si="61"/>
        <v>6.2034479016918365</v>
      </c>
      <c r="AO48" s="31">
        <f t="shared" si="81"/>
        <v>9.2541882410074194</v>
      </c>
      <c r="AP48" s="12">
        <v>1</v>
      </c>
      <c r="AQ48" s="8">
        <v>3</v>
      </c>
      <c r="AR48" s="73">
        <f t="shared" si="62"/>
        <v>1</v>
      </c>
      <c r="AS48" s="73">
        <f t="shared" si="63"/>
        <v>0</v>
      </c>
      <c r="AT48" s="73">
        <f t="shared" si="64"/>
        <v>9.1999999999999993</v>
      </c>
      <c r="AU48" s="5">
        <f t="shared" si="65"/>
        <v>6.2034479016918365</v>
      </c>
      <c r="AV48" s="31">
        <f t="shared" si="82"/>
        <v>9.2541882410074194</v>
      </c>
      <c r="AW48" s="12">
        <v>0.75</v>
      </c>
      <c r="AX48" s="8">
        <v>3</v>
      </c>
      <c r="AY48" s="73">
        <f t="shared" si="66"/>
        <v>0.56603773584905659</v>
      </c>
      <c r="AZ48" s="73">
        <f t="shared" si="67"/>
        <v>0</v>
      </c>
      <c r="BA48" s="73">
        <f t="shared" si="68"/>
        <v>5.2075471698113205</v>
      </c>
      <c r="BB48" s="5">
        <f t="shared" si="69"/>
        <v>6.2034479016918356</v>
      </c>
      <c r="BC48" s="11">
        <f t="shared" si="83"/>
        <v>5.2382197590608035</v>
      </c>
      <c r="BD48" s="9">
        <v>1.5</v>
      </c>
      <c r="BE48" s="8">
        <v>3</v>
      </c>
      <c r="BF48" s="73">
        <f t="shared" si="70"/>
        <v>-1.8750000000000004</v>
      </c>
      <c r="BG48" s="73">
        <f t="shared" si="71"/>
        <v>0</v>
      </c>
      <c r="BH48" s="73">
        <f t="shared" si="72"/>
        <v>-17.250000000000004</v>
      </c>
      <c r="BI48" s="71">
        <f t="shared" si="87"/>
        <v>6.2034479016918453</v>
      </c>
      <c r="BJ48" s="11">
        <f t="shared" si="84"/>
        <v>17.351602951888914</v>
      </c>
      <c r="BN48" s="40">
        <f t="shared" si="45"/>
        <v>1.9880310287000214</v>
      </c>
      <c r="BO48" s="44">
        <f t="shared" si="46"/>
        <v>0.63713965839423459</v>
      </c>
      <c r="BP48" s="42">
        <f t="shared" si="47"/>
        <v>-7.5916732438592049</v>
      </c>
      <c r="BR48" s="57">
        <f t="shared" si="74"/>
        <v>-1.3508913703057868</v>
      </c>
      <c r="BS48" s="58">
        <f t="shared" si="75"/>
        <v>-9.5797042725592263</v>
      </c>
    </row>
    <row r="49" spans="6:114" x14ac:dyDescent="0.25">
      <c r="F49" s="14" t="s">
        <v>24</v>
      </c>
      <c r="G49" s="10">
        <v>1</v>
      </c>
      <c r="H49" s="2">
        <v>0</v>
      </c>
      <c r="I49" s="2">
        <f t="shared" si="85"/>
        <v>10</v>
      </c>
      <c r="J49" s="5">
        <f t="shared" si="48"/>
        <v>5.710593137499643</v>
      </c>
      <c r="K49" s="31">
        <f t="shared" si="76"/>
        <v>10.04987562112089</v>
      </c>
      <c r="L49" s="12">
        <v>1</v>
      </c>
      <c r="M49" s="8">
        <v>3</v>
      </c>
      <c r="N49" s="73">
        <f t="shared" si="49"/>
        <v>1</v>
      </c>
      <c r="O49" s="73">
        <f t="shared" si="50"/>
        <v>0</v>
      </c>
      <c r="P49" s="73">
        <f t="shared" si="51"/>
        <v>10</v>
      </c>
      <c r="Q49" s="5">
        <f t="shared" si="52"/>
        <v>5.710593137499643</v>
      </c>
      <c r="R49" s="31">
        <f t="shared" si="77"/>
        <v>10.04987562112089</v>
      </c>
      <c r="S49" s="12">
        <v>0.75</v>
      </c>
      <c r="T49" s="8">
        <v>3</v>
      </c>
      <c r="U49" s="73">
        <f t="shared" si="53"/>
        <v>0.54545454545454541</v>
      </c>
      <c r="V49" s="73">
        <f t="shared" si="54"/>
        <v>0</v>
      </c>
      <c r="W49" s="73">
        <f t="shared" si="55"/>
        <v>5.4545454545454541</v>
      </c>
      <c r="X49" s="5">
        <f t="shared" si="56"/>
        <v>5.710593137499643</v>
      </c>
      <c r="Y49" s="11">
        <f t="shared" si="78"/>
        <v>5.4817503387932129</v>
      </c>
      <c r="Z49" s="9">
        <v>1.5</v>
      </c>
      <c r="AA49" s="8">
        <v>3</v>
      </c>
      <c r="AB49" s="73">
        <f t="shared" si="57"/>
        <v>-1.5</v>
      </c>
      <c r="AC49" s="73">
        <f t="shared" si="58"/>
        <v>0</v>
      </c>
      <c r="AD49" s="73">
        <f t="shared" si="59"/>
        <v>-15</v>
      </c>
      <c r="AE49" s="5">
        <f t="shared" si="88"/>
        <v>5.710593137499643</v>
      </c>
      <c r="AF49" s="11">
        <f t="shared" si="79"/>
        <v>15.074813431681335</v>
      </c>
      <c r="AG49" s="6"/>
      <c r="AH49" s="6"/>
      <c r="AI49" s="6"/>
      <c r="AJ49" s="14" t="s">
        <v>24</v>
      </c>
      <c r="AK49" s="10">
        <v>1</v>
      </c>
      <c r="AL49" s="2">
        <v>0</v>
      </c>
      <c r="AM49" s="2">
        <f t="shared" si="86"/>
        <v>10.199999999999999</v>
      </c>
      <c r="AN49" s="31">
        <f t="shared" si="61"/>
        <v>5.599339336520571</v>
      </c>
      <c r="AO49" s="31">
        <f t="shared" si="81"/>
        <v>10.248902380255165</v>
      </c>
      <c r="AP49" s="12">
        <v>1</v>
      </c>
      <c r="AQ49" s="8">
        <v>3</v>
      </c>
      <c r="AR49" s="73">
        <f t="shared" si="62"/>
        <v>1</v>
      </c>
      <c r="AS49" s="73">
        <f t="shared" si="63"/>
        <v>0</v>
      </c>
      <c r="AT49" s="73">
        <f t="shared" si="64"/>
        <v>10.199999999999999</v>
      </c>
      <c r="AU49" s="5">
        <f t="shared" si="65"/>
        <v>5.599339336520571</v>
      </c>
      <c r="AV49" s="31">
        <f t="shared" si="82"/>
        <v>10.248902380255165</v>
      </c>
      <c r="AW49" s="12">
        <v>0.75</v>
      </c>
      <c r="AX49" s="8">
        <v>3</v>
      </c>
      <c r="AY49" s="73">
        <f t="shared" si="66"/>
        <v>0.54054054054054057</v>
      </c>
      <c r="AZ49" s="73">
        <f t="shared" si="67"/>
        <v>0</v>
      </c>
      <c r="BA49" s="73">
        <f t="shared" si="68"/>
        <v>5.5135135135135132</v>
      </c>
      <c r="BB49" s="5">
        <f t="shared" si="69"/>
        <v>5.599339336520571</v>
      </c>
      <c r="BC49" s="11">
        <f t="shared" si="83"/>
        <v>5.5399472325703591</v>
      </c>
      <c r="BD49" s="9">
        <v>1.5</v>
      </c>
      <c r="BE49" s="8">
        <v>3</v>
      </c>
      <c r="BF49" s="73">
        <f t="shared" si="70"/>
        <v>-1.4285714285714288</v>
      </c>
      <c r="BG49" s="73">
        <f t="shared" si="71"/>
        <v>0</v>
      </c>
      <c r="BH49" s="73">
        <f t="shared" si="72"/>
        <v>-14.571428571428573</v>
      </c>
      <c r="BI49" s="71">
        <f t="shared" si="87"/>
        <v>5.5993393365205577</v>
      </c>
      <c r="BJ49" s="11">
        <f t="shared" si="84"/>
        <v>14.641289114650238</v>
      </c>
      <c r="BN49" s="40">
        <f t="shared" si="45"/>
        <v>1.9902675913427537</v>
      </c>
      <c r="BO49" s="44">
        <f t="shared" si="46"/>
        <v>0.58196893777146208</v>
      </c>
      <c r="BP49" s="42">
        <f t="shared" si="47"/>
        <v>-4.3352431703109673</v>
      </c>
      <c r="BR49" s="57">
        <f t="shared" si="74"/>
        <v>-1.4082986535712916</v>
      </c>
      <c r="BS49" s="58">
        <f t="shared" si="75"/>
        <v>-6.3255107616537209</v>
      </c>
    </row>
    <row r="50" spans="6:114" x14ac:dyDescent="0.25">
      <c r="F50" s="14" t="s">
        <v>25</v>
      </c>
      <c r="G50" s="10">
        <v>1</v>
      </c>
      <c r="H50" s="2">
        <v>0</v>
      </c>
      <c r="I50" s="2">
        <f t="shared" si="85"/>
        <v>11</v>
      </c>
      <c r="J50" s="5">
        <f t="shared" si="48"/>
        <v>5.1944289077348058</v>
      </c>
      <c r="K50" s="31">
        <f t="shared" si="76"/>
        <v>11.045361017187261</v>
      </c>
      <c r="L50" s="12">
        <v>1</v>
      </c>
      <c r="M50" s="8">
        <v>3</v>
      </c>
      <c r="N50" s="73">
        <f t="shared" si="49"/>
        <v>1</v>
      </c>
      <c r="O50" s="73">
        <f t="shared" si="50"/>
        <v>0</v>
      </c>
      <c r="P50" s="73">
        <f t="shared" si="51"/>
        <v>11</v>
      </c>
      <c r="Q50" s="5">
        <f t="shared" si="52"/>
        <v>5.1944289077348058</v>
      </c>
      <c r="R50" s="31">
        <f t="shared" si="77"/>
        <v>11.045361017187261</v>
      </c>
      <c r="S50" s="12">
        <v>0.75</v>
      </c>
      <c r="T50" s="8">
        <v>3</v>
      </c>
      <c r="U50" s="73">
        <f t="shared" si="53"/>
        <v>0.52173913043478259</v>
      </c>
      <c r="V50" s="73">
        <f t="shared" si="54"/>
        <v>0</v>
      </c>
      <c r="W50" s="73">
        <f t="shared" si="55"/>
        <v>5.7391304347826084</v>
      </c>
      <c r="X50" s="5">
        <f t="shared" si="56"/>
        <v>5.1944289077348058</v>
      </c>
      <c r="Y50" s="11">
        <f t="shared" si="78"/>
        <v>5.762797052445527</v>
      </c>
      <c r="Z50" s="9">
        <v>1.5</v>
      </c>
      <c r="AA50" s="8">
        <v>3</v>
      </c>
      <c r="AB50" s="73">
        <f t="shared" si="57"/>
        <v>-1.2</v>
      </c>
      <c r="AC50" s="73">
        <f t="shared" si="58"/>
        <v>0</v>
      </c>
      <c r="AD50" s="73">
        <f t="shared" si="59"/>
        <v>-13.2</v>
      </c>
      <c r="AE50" s="5">
        <f t="shared" si="88"/>
        <v>5.1944289077347889</v>
      </c>
      <c r="AF50" s="11">
        <f t="shared" si="79"/>
        <v>13.254433220624712</v>
      </c>
      <c r="AG50" s="6"/>
      <c r="AH50" s="6"/>
      <c r="AI50" s="6"/>
      <c r="AJ50" s="14" t="s">
        <v>25</v>
      </c>
      <c r="AK50" s="10">
        <v>1</v>
      </c>
      <c r="AL50" s="2">
        <v>0</v>
      </c>
      <c r="AM50" s="2">
        <f t="shared" si="86"/>
        <v>11.2</v>
      </c>
      <c r="AN50" s="31">
        <f t="shared" si="61"/>
        <v>5.1021652523581897</v>
      </c>
      <c r="AO50" s="31">
        <f t="shared" si="81"/>
        <v>11.244554237496477</v>
      </c>
      <c r="AP50" s="12">
        <v>1</v>
      </c>
      <c r="AQ50" s="8">
        <v>3</v>
      </c>
      <c r="AR50" s="73">
        <f t="shared" si="62"/>
        <v>1</v>
      </c>
      <c r="AS50" s="73">
        <f t="shared" si="63"/>
        <v>0</v>
      </c>
      <c r="AT50" s="73">
        <f t="shared" si="64"/>
        <v>11.2</v>
      </c>
      <c r="AU50" s="5">
        <f t="shared" si="65"/>
        <v>5.1021652523581897</v>
      </c>
      <c r="AV50" s="31">
        <f t="shared" si="82"/>
        <v>11.244554237496477</v>
      </c>
      <c r="AW50" s="12">
        <v>0.75</v>
      </c>
      <c r="AX50" s="8">
        <v>3</v>
      </c>
      <c r="AY50" s="73">
        <f t="shared" si="66"/>
        <v>0.51724137931034486</v>
      </c>
      <c r="AZ50" s="73">
        <f t="shared" si="67"/>
        <v>0</v>
      </c>
      <c r="BA50" s="73">
        <f t="shared" si="68"/>
        <v>5.7931034482758621</v>
      </c>
      <c r="BB50" s="5">
        <f t="shared" si="69"/>
        <v>5.1021652523581897</v>
      </c>
      <c r="BC50" s="11">
        <f t="shared" si="83"/>
        <v>5.8161487435326613</v>
      </c>
      <c r="BD50" s="9">
        <v>1.5</v>
      </c>
      <c r="BE50" s="8">
        <v>3</v>
      </c>
      <c r="BF50" s="73">
        <f t="shared" si="70"/>
        <v>-1.153846153846154</v>
      </c>
      <c r="BG50" s="73">
        <f t="shared" si="71"/>
        <v>0</v>
      </c>
      <c r="BH50" s="73">
        <f t="shared" si="72"/>
        <v>-12.923076923076923</v>
      </c>
      <c r="BI50" s="71">
        <f t="shared" si="87"/>
        <v>5.1021652523581906</v>
      </c>
      <c r="BJ50" s="11">
        <f t="shared" si="84"/>
        <v>12.974485658649783</v>
      </c>
      <c r="BN50" s="40">
        <f t="shared" si="45"/>
        <v>1.9919322030921549</v>
      </c>
      <c r="BO50" s="44">
        <f t="shared" si="46"/>
        <v>0.53351691087134334</v>
      </c>
      <c r="BP50" s="42">
        <f t="shared" si="47"/>
        <v>-2.7994756197492876</v>
      </c>
      <c r="BR50" s="57">
        <f>BO50-BN50</f>
        <v>-1.4584152922208116</v>
      </c>
      <c r="BS50" s="58">
        <f t="shared" si="75"/>
        <v>-4.7914078228414425</v>
      </c>
    </row>
    <row r="51" spans="6:114" x14ac:dyDescent="0.25">
      <c r="F51" s="14" t="s">
        <v>26</v>
      </c>
      <c r="G51" s="10">
        <v>1</v>
      </c>
      <c r="H51" s="2">
        <v>0</v>
      </c>
      <c r="I51" s="2">
        <f t="shared" si="85"/>
        <v>12</v>
      </c>
      <c r="J51" s="5">
        <f t="shared" si="48"/>
        <v>4.7636416907261774</v>
      </c>
      <c r="K51" s="31">
        <f t="shared" si="76"/>
        <v>12.041594578792296</v>
      </c>
      <c r="L51" s="12">
        <v>1</v>
      </c>
      <c r="M51" s="8">
        <v>3</v>
      </c>
      <c r="N51" s="73">
        <f t="shared" si="49"/>
        <v>1</v>
      </c>
      <c r="O51" s="73">
        <f t="shared" si="50"/>
        <v>0</v>
      </c>
      <c r="P51" s="73">
        <f t="shared" si="51"/>
        <v>12</v>
      </c>
      <c r="Q51" s="5">
        <f t="shared" si="52"/>
        <v>4.7636416907261774</v>
      </c>
      <c r="R51" s="31">
        <f t="shared" si="77"/>
        <v>12.041594578792296</v>
      </c>
      <c r="S51" s="12">
        <v>0.75</v>
      </c>
      <c r="T51" s="8">
        <v>3</v>
      </c>
      <c r="U51" s="73">
        <f t="shared" si="53"/>
        <v>0.5</v>
      </c>
      <c r="V51" s="73">
        <f t="shared" si="54"/>
        <v>0</v>
      </c>
      <c r="W51" s="73">
        <f t="shared" si="55"/>
        <v>6</v>
      </c>
      <c r="X51" s="5">
        <f t="shared" si="56"/>
        <v>4.7636416907261774</v>
      </c>
      <c r="Y51" s="11">
        <f t="shared" si="78"/>
        <v>6.0207972893961479</v>
      </c>
      <c r="Z51" s="9">
        <v>1.5</v>
      </c>
      <c r="AA51" s="8">
        <v>3</v>
      </c>
      <c r="AB51" s="73">
        <f t="shared" si="57"/>
        <v>-1</v>
      </c>
      <c r="AC51" s="73">
        <f t="shared" si="58"/>
        <v>0</v>
      </c>
      <c r="AD51" s="73">
        <f t="shared" si="59"/>
        <v>-12</v>
      </c>
      <c r="AE51" s="5">
        <f t="shared" si="88"/>
        <v>4.7636416907261889</v>
      </c>
      <c r="AF51" s="11">
        <f t="shared" si="79"/>
        <v>12.041594578792296</v>
      </c>
      <c r="AG51" s="6"/>
      <c r="AH51" s="6"/>
      <c r="AI51" s="6"/>
      <c r="AJ51" s="14" t="s">
        <v>26</v>
      </c>
      <c r="AK51" s="10">
        <v>1</v>
      </c>
      <c r="AL51" s="2">
        <v>0</v>
      </c>
      <c r="AM51" s="2">
        <f t="shared" si="86"/>
        <v>12.2</v>
      </c>
      <c r="AN51" s="31">
        <f t="shared" si="61"/>
        <v>4.6858998395027029</v>
      </c>
      <c r="AO51" s="31">
        <f t="shared" si="81"/>
        <v>12.240914998479484</v>
      </c>
      <c r="AP51" s="12">
        <v>1</v>
      </c>
      <c r="AQ51" s="8">
        <v>3</v>
      </c>
      <c r="AR51" s="73">
        <f t="shared" si="62"/>
        <v>1</v>
      </c>
      <c r="AS51" s="73">
        <f t="shared" si="63"/>
        <v>0</v>
      </c>
      <c r="AT51" s="73">
        <f t="shared" si="64"/>
        <v>12.2</v>
      </c>
      <c r="AU51" s="5">
        <f t="shared" si="65"/>
        <v>4.6858998395027029</v>
      </c>
      <c r="AV51" s="31">
        <f t="shared" si="82"/>
        <v>12.240914998479484</v>
      </c>
      <c r="AW51" s="12">
        <v>0.75</v>
      </c>
      <c r="AX51" s="8">
        <v>3</v>
      </c>
      <c r="AY51" s="73">
        <f t="shared" si="66"/>
        <v>0.49586776859504134</v>
      </c>
      <c r="AZ51" s="73">
        <f t="shared" si="67"/>
        <v>0</v>
      </c>
      <c r="BA51" s="73">
        <f t="shared" si="68"/>
        <v>6.0495867768595035</v>
      </c>
      <c r="BB51" s="5">
        <f t="shared" si="69"/>
        <v>4.6858998395027029</v>
      </c>
      <c r="BC51" s="11">
        <f t="shared" si="83"/>
        <v>6.0698752058575955</v>
      </c>
      <c r="BD51" s="9">
        <v>1.5</v>
      </c>
      <c r="BE51" s="8">
        <v>3</v>
      </c>
      <c r="BF51" s="73">
        <f t="shared" si="70"/>
        <v>-0.96774193548387111</v>
      </c>
      <c r="BG51" s="73">
        <f t="shared" si="71"/>
        <v>0</v>
      </c>
      <c r="BH51" s="73">
        <f t="shared" si="72"/>
        <v>-11.806451612903226</v>
      </c>
      <c r="BI51" s="71">
        <f t="shared" si="87"/>
        <v>4.6858998395026958</v>
      </c>
      <c r="BJ51" s="11">
        <f t="shared" si="84"/>
        <v>11.846046772722081</v>
      </c>
      <c r="BN51" s="40">
        <f t="shared" si="45"/>
        <v>1.9932041968718828</v>
      </c>
      <c r="BO51" s="44">
        <f t="shared" si="46"/>
        <v>0.49077916461447657</v>
      </c>
      <c r="BP51" s="42">
        <f t="shared" si="47"/>
        <v>-1.9554780607021449</v>
      </c>
      <c r="BR51" s="57">
        <f t="shared" si="74"/>
        <v>-1.5024250322574062</v>
      </c>
      <c r="BS51" s="58">
        <f t="shared" si="75"/>
        <v>-3.9486822575740277</v>
      </c>
    </row>
    <row r="52" spans="6:114" x14ac:dyDescent="0.25">
      <c r="F52" s="14" t="s">
        <v>27</v>
      </c>
      <c r="G52" s="10">
        <v>1</v>
      </c>
      <c r="H52" s="2">
        <v>0</v>
      </c>
      <c r="I52" s="2">
        <f t="shared" si="85"/>
        <v>13</v>
      </c>
      <c r="J52" s="5">
        <f t="shared" si="48"/>
        <v>4.3987053549955322</v>
      </c>
      <c r="K52" s="31">
        <f t="shared" si="76"/>
        <v>13.038404810405298</v>
      </c>
      <c r="L52" s="12">
        <v>1</v>
      </c>
      <c r="M52" s="8">
        <v>3</v>
      </c>
      <c r="N52" s="73">
        <f t="shared" si="49"/>
        <v>1</v>
      </c>
      <c r="O52" s="73">
        <f t="shared" si="50"/>
        <v>0</v>
      </c>
      <c r="P52" s="73">
        <f t="shared" si="51"/>
        <v>13</v>
      </c>
      <c r="Q52" s="5">
        <f t="shared" si="52"/>
        <v>4.3987053549955322</v>
      </c>
      <c r="R52" s="31">
        <f t="shared" si="77"/>
        <v>13.038404810405298</v>
      </c>
      <c r="S52" s="12">
        <v>0.75</v>
      </c>
      <c r="T52" s="8">
        <v>3</v>
      </c>
      <c r="U52" s="73">
        <f t="shared" si="53"/>
        <v>0.48</v>
      </c>
      <c r="V52" s="73">
        <f t="shared" si="54"/>
        <v>0</v>
      </c>
      <c r="W52" s="73">
        <f t="shared" si="55"/>
        <v>6.24</v>
      </c>
      <c r="X52" s="5">
        <f t="shared" si="56"/>
        <v>4.3987053549955313</v>
      </c>
      <c r="Y52" s="11">
        <f t="shared" si="78"/>
        <v>6.2584343089945431</v>
      </c>
      <c r="Z52" s="9">
        <v>1.5</v>
      </c>
      <c r="AA52" s="8">
        <v>3</v>
      </c>
      <c r="AB52" s="73">
        <f t="shared" si="57"/>
        <v>-0.8571428571428571</v>
      </c>
      <c r="AC52" s="73">
        <f t="shared" si="58"/>
        <v>0</v>
      </c>
      <c r="AD52" s="73">
        <f t="shared" si="59"/>
        <v>-11.142857142857142</v>
      </c>
      <c r="AE52" s="5">
        <f t="shared" si="88"/>
        <v>4.3987053549955135</v>
      </c>
      <c r="AF52" s="11">
        <f t="shared" si="79"/>
        <v>11.175775551775969</v>
      </c>
      <c r="AG52" s="6"/>
      <c r="AH52" s="6"/>
      <c r="AI52" s="6"/>
      <c r="AJ52" s="14" t="s">
        <v>27</v>
      </c>
      <c r="AK52" s="10">
        <v>1</v>
      </c>
      <c r="AL52" s="2">
        <v>0</v>
      </c>
      <c r="AM52" s="2">
        <f t="shared" si="86"/>
        <v>13.2</v>
      </c>
      <c r="AN52" s="31">
        <f t="shared" si="61"/>
        <v>4.3323139831885147</v>
      </c>
      <c r="AO52" s="31">
        <f t="shared" si="81"/>
        <v>13.23782459469833</v>
      </c>
      <c r="AP52" s="12">
        <v>1</v>
      </c>
      <c r="AQ52" s="8">
        <v>3</v>
      </c>
      <c r="AR52" s="73">
        <f t="shared" si="62"/>
        <v>1</v>
      </c>
      <c r="AS52" s="73">
        <f t="shared" si="63"/>
        <v>0</v>
      </c>
      <c r="AT52" s="73">
        <f t="shared" si="64"/>
        <v>13.2</v>
      </c>
      <c r="AU52" s="5">
        <f t="shared" si="65"/>
        <v>4.3323139831885147</v>
      </c>
      <c r="AV52" s="31">
        <f t="shared" si="82"/>
        <v>13.23782459469833</v>
      </c>
      <c r="AW52" s="12">
        <v>0.75</v>
      </c>
      <c r="AX52" s="8">
        <v>3</v>
      </c>
      <c r="AY52" s="73">
        <f t="shared" si="66"/>
        <v>0.47619047619047622</v>
      </c>
      <c r="AZ52" s="73">
        <f t="shared" si="67"/>
        <v>0</v>
      </c>
      <c r="BA52" s="73">
        <f t="shared" si="68"/>
        <v>6.2857142857142856</v>
      </c>
      <c r="BB52" s="5">
        <f t="shared" si="69"/>
        <v>4.3323139831885147</v>
      </c>
      <c r="BC52" s="11">
        <f t="shared" si="83"/>
        <v>6.3037259974753947</v>
      </c>
      <c r="BD52" s="9">
        <v>1.5</v>
      </c>
      <c r="BE52" s="8">
        <v>3</v>
      </c>
      <c r="BF52" s="73">
        <f t="shared" si="70"/>
        <v>-0.83333333333333337</v>
      </c>
      <c r="BG52" s="73">
        <f t="shared" si="71"/>
        <v>0</v>
      </c>
      <c r="BH52" s="73">
        <f t="shared" si="72"/>
        <v>-11</v>
      </c>
      <c r="BI52" s="71">
        <f t="shared" si="87"/>
        <v>4.3323139831884987</v>
      </c>
      <c r="BJ52" s="11">
        <f t="shared" si="84"/>
        <v>11.031520495581942</v>
      </c>
      <c r="BN52" s="40">
        <f t="shared" si="45"/>
        <v>1.994197842930312</v>
      </c>
      <c r="BO52" s="44">
        <f t="shared" si="46"/>
        <v>0.45291688480851633</v>
      </c>
      <c r="BP52" s="42">
        <f t="shared" si="47"/>
        <v>-1.4425505619402657</v>
      </c>
      <c r="BR52" s="57">
        <f t="shared" si="74"/>
        <v>-1.5412809581217957</v>
      </c>
      <c r="BS52" s="58">
        <f t="shared" si="75"/>
        <v>-3.4367484048705776</v>
      </c>
    </row>
    <row r="53" spans="6:114" x14ac:dyDescent="0.25">
      <c r="F53" s="14" t="s">
        <v>28</v>
      </c>
      <c r="G53" s="10">
        <v>1</v>
      </c>
      <c r="H53" s="2">
        <v>0</v>
      </c>
      <c r="I53" s="2">
        <f t="shared" si="85"/>
        <v>14</v>
      </c>
      <c r="J53" s="5">
        <f t="shared" si="48"/>
        <v>4.0856167799748766</v>
      </c>
      <c r="K53" s="31">
        <f t="shared" si="76"/>
        <v>14.035668847618199</v>
      </c>
      <c r="L53" s="12">
        <v>1</v>
      </c>
      <c r="M53" s="8">
        <v>3</v>
      </c>
      <c r="N53" s="73">
        <f t="shared" si="49"/>
        <v>1</v>
      </c>
      <c r="O53" s="73">
        <f t="shared" si="50"/>
        <v>0</v>
      </c>
      <c r="P53" s="73">
        <f t="shared" si="51"/>
        <v>14</v>
      </c>
      <c r="Q53" s="5">
        <f t="shared" si="52"/>
        <v>4.0856167799748766</v>
      </c>
      <c r="R53" s="31">
        <f t="shared" si="77"/>
        <v>14.035668847618199</v>
      </c>
      <c r="S53" s="12">
        <v>0.75</v>
      </c>
      <c r="T53" s="8">
        <v>3</v>
      </c>
      <c r="U53" s="73">
        <f t="shared" si="53"/>
        <v>0.46153846153846156</v>
      </c>
      <c r="V53" s="73">
        <f t="shared" si="54"/>
        <v>0</v>
      </c>
      <c r="W53" s="73">
        <f t="shared" si="55"/>
        <v>6.4615384615384617</v>
      </c>
      <c r="X53" s="5">
        <f t="shared" si="56"/>
        <v>4.0856167799748766</v>
      </c>
      <c r="Y53" s="11">
        <f t="shared" si="78"/>
        <v>6.4780010065930158</v>
      </c>
      <c r="Z53" s="9">
        <v>1.5</v>
      </c>
      <c r="AA53" s="8">
        <v>3</v>
      </c>
      <c r="AB53" s="73">
        <f t="shared" si="57"/>
        <v>-0.75</v>
      </c>
      <c r="AC53" s="73">
        <f t="shared" si="58"/>
        <v>0</v>
      </c>
      <c r="AD53" s="73">
        <f t="shared" si="59"/>
        <v>-10.5</v>
      </c>
      <c r="AE53" s="5">
        <f t="shared" si="88"/>
        <v>4.0856167799748846</v>
      </c>
      <c r="AF53" s="11">
        <f t="shared" si="79"/>
        <v>10.52675163571365</v>
      </c>
      <c r="AG53" s="6"/>
      <c r="AH53" s="6"/>
      <c r="AI53" s="6"/>
      <c r="AJ53" s="14" t="s">
        <v>28</v>
      </c>
      <c r="AK53" s="10">
        <v>1</v>
      </c>
      <c r="AL53" s="2">
        <v>0</v>
      </c>
      <c r="AM53" s="2">
        <f t="shared" si="86"/>
        <v>14.2</v>
      </c>
      <c r="AN53" s="31">
        <f t="shared" si="61"/>
        <v>4.0282636664851417</v>
      </c>
      <c r="AO53" s="31">
        <f t="shared" si="81"/>
        <v>14.235167719419396</v>
      </c>
      <c r="AP53" s="12">
        <v>1</v>
      </c>
      <c r="AQ53" s="8">
        <v>3</v>
      </c>
      <c r="AR53" s="73">
        <f t="shared" si="62"/>
        <v>1</v>
      </c>
      <c r="AS53" s="73">
        <f t="shared" si="63"/>
        <v>0</v>
      </c>
      <c r="AT53" s="73">
        <f t="shared" si="64"/>
        <v>14.2</v>
      </c>
      <c r="AU53" s="5">
        <f t="shared" si="65"/>
        <v>4.0282636664851417</v>
      </c>
      <c r="AV53" s="31">
        <f t="shared" si="82"/>
        <v>14.235167719419396</v>
      </c>
      <c r="AW53" s="12">
        <v>0.75</v>
      </c>
      <c r="AX53" s="8">
        <v>3</v>
      </c>
      <c r="AY53" s="73">
        <f t="shared" si="66"/>
        <v>0.4580152671755725</v>
      </c>
      <c r="AZ53" s="73">
        <f t="shared" si="67"/>
        <v>0</v>
      </c>
      <c r="BA53" s="73">
        <f t="shared" si="68"/>
        <v>6.5038167938931295</v>
      </c>
      <c r="BB53" s="5">
        <f t="shared" si="69"/>
        <v>4.0282636664851417</v>
      </c>
      <c r="BC53" s="11">
        <f t="shared" si="83"/>
        <v>6.5199241462989592</v>
      </c>
      <c r="BD53" s="9">
        <v>1.5</v>
      </c>
      <c r="BE53" s="8">
        <v>3</v>
      </c>
      <c r="BF53" s="73">
        <f t="shared" si="70"/>
        <v>-0.73170731707317083</v>
      </c>
      <c r="BG53" s="73">
        <f t="shared" si="71"/>
        <v>0</v>
      </c>
      <c r="BH53" s="73">
        <f t="shared" si="72"/>
        <v>-10.390243902439025</v>
      </c>
      <c r="BI53" s="71">
        <f t="shared" si="87"/>
        <v>4.0282636664851452</v>
      </c>
      <c r="BJ53" s="11">
        <f t="shared" si="84"/>
        <v>10.415976380062972</v>
      </c>
      <c r="BN53" s="40">
        <f t="shared" si="45"/>
        <v>1.9949887180119674</v>
      </c>
      <c r="BO53" s="44">
        <f t="shared" si="46"/>
        <v>0.41923139705943413</v>
      </c>
      <c r="BP53" s="42">
        <f t="shared" si="47"/>
        <v>-1.1077525565067781</v>
      </c>
      <c r="BR53" s="57">
        <f t="shared" si="74"/>
        <v>-1.5757573209525333</v>
      </c>
      <c r="BS53" s="58">
        <f t="shared" si="75"/>
        <v>-3.1027412745187455</v>
      </c>
    </row>
    <row r="54" spans="6:114" x14ac:dyDescent="0.25">
      <c r="F54" s="14" t="s">
        <v>29</v>
      </c>
      <c r="G54" s="10">
        <v>1</v>
      </c>
      <c r="H54" s="2">
        <v>0</v>
      </c>
      <c r="I54" s="2">
        <f t="shared" si="85"/>
        <v>15</v>
      </c>
      <c r="J54" s="5">
        <f t="shared" si="48"/>
        <v>3.8140748342903543</v>
      </c>
      <c r="K54" s="31">
        <f t="shared" si="76"/>
        <v>15.033296378372908</v>
      </c>
      <c r="L54" s="12">
        <v>1</v>
      </c>
      <c r="M54" s="8">
        <v>3</v>
      </c>
      <c r="N54" s="73">
        <f t="shared" si="49"/>
        <v>1</v>
      </c>
      <c r="O54" s="73">
        <f t="shared" si="50"/>
        <v>0</v>
      </c>
      <c r="P54" s="73">
        <f t="shared" si="51"/>
        <v>15</v>
      </c>
      <c r="Q54" s="5">
        <f t="shared" si="52"/>
        <v>3.8140748342903543</v>
      </c>
      <c r="R54" s="31">
        <f t="shared" si="77"/>
        <v>15.033296378372908</v>
      </c>
      <c r="S54" s="12">
        <v>0.75</v>
      </c>
      <c r="T54" s="8">
        <v>3</v>
      </c>
      <c r="U54" s="73">
        <f t="shared" si="53"/>
        <v>0.44444444444444442</v>
      </c>
      <c r="V54" s="73">
        <f t="shared" si="54"/>
        <v>0</v>
      </c>
      <c r="W54" s="73">
        <f t="shared" si="55"/>
        <v>6.6666666666666661</v>
      </c>
      <c r="X54" s="5">
        <f t="shared" si="56"/>
        <v>3.8140748342903543</v>
      </c>
      <c r="Y54" s="11">
        <f t="shared" si="78"/>
        <v>6.6814650570546252</v>
      </c>
      <c r="Z54" s="9">
        <v>1.5</v>
      </c>
      <c r="AA54" s="8">
        <v>3</v>
      </c>
      <c r="AB54" s="73">
        <f t="shared" si="57"/>
        <v>-0.66666666666666663</v>
      </c>
      <c r="AC54" s="73">
        <f t="shared" si="58"/>
        <v>0</v>
      </c>
      <c r="AD54" s="73">
        <f t="shared" si="59"/>
        <v>-10</v>
      </c>
      <c r="AE54" s="5">
        <f t="shared" si="88"/>
        <v>3.8140748342903521</v>
      </c>
      <c r="AF54" s="11">
        <f t="shared" si="79"/>
        <v>10.022197585581939</v>
      </c>
      <c r="AG54" s="6"/>
      <c r="AH54" s="6"/>
      <c r="AI54" s="6"/>
      <c r="AJ54" s="14" t="s">
        <v>29</v>
      </c>
      <c r="AK54" s="10">
        <v>1</v>
      </c>
      <c r="AL54" s="2">
        <v>0</v>
      </c>
      <c r="AM54" s="2">
        <f t="shared" si="86"/>
        <v>15.2</v>
      </c>
      <c r="AN54" s="31">
        <f t="shared" si="61"/>
        <v>3.7640348649057178</v>
      </c>
      <c r="AO54" s="31">
        <f t="shared" si="81"/>
        <v>15.232859219463691</v>
      </c>
      <c r="AP54" s="12">
        <v>1</v>
      </c>
      <c r="AQ54" s="8">
        <v>3</v>
      </c>
      <c r="AR54" s="73">
        <f t="shared" si="62"/>
        <v>1</v>
      </c>
      <c r="AS54" s="73">
        <f t="shared" si="63"/>
        <v>0</v>
      </c>
      <c r="AT54" s="73">
        <f t="shared" si="64"/>
        <v>15.2</v>
      </c>
      <c r="AU54" s="5">
        <f t="shared" si="65"/>
        <v>3.7640348649057178</v>
      </c>
      <c r="AV54" s="31">
        <f t="shared" si="82"/>
        <v>15.232859219463691</v>
      </c>
      <c r="AW54" s="12">
        <v>0.75</v>
      </c>
      <c r="AX54" s="8">
        <v>3</v>
      </c>
      <c r="AY54" s="73">
        <f t="shared" si="66"/>
        <v>0.44117647058823528</v>
      </c>
      <c r="AZ54" s="73">
        <f t="shared" si="67"/>
        <v>0</v>
      </c>
      <c r="BA54" s="73">
        <f t="shared" si="68"/>
        <v>6.7058823529411757</v>
      </c>
      <c r="BB54" s="5">
        <f t="shared" si="69"/>
        <v>3.7640348649057187</v>
      </c>
      <c r="BC54" s="11">
        <f t="shared" si="83"/>
        <v>6.7203790674104518</v>
      </c>
      <c r="BD54" s="9">
        <v>1.5</v>
      </c>
      <c r="BE54" s="8">
        <v>3</v>
      </c>
      <c r="BF54" s="73">
        <f t="shared" si="70"/>
        <v>-0.65217391304347827</v>
      </c>
      <c r="BG54" s="73">
        <f t="shared" si="71"/>
        <v>0</v>
      </c>
      <c r="BH54" s="73">
        <f t="shared" si="72"/>
        <v>-9.9130434782608692</v>
      </c>
      <c r="BI54" s="71">
        <f t="shared" si="87"/>
        <v>3.7640348649057103</v>
      </c>
      <c r="BJ54" s="11">
        <f t="shared" si="84"/>
        <v>9.9344734039980587</v>
      </c>
      <c r="BN54" s="40">
        <f t="shared" si="45"/>
        <v>1.9956284109078304</v>
      </c>
      <c r="BO54" s="44">
        <f t="shared" si="46"/>
        <v>0.38914010355826534</v>
      </c>
      <c r="BP54" s="42">
        <f t="shared" si="47"/>
        <v>-0.87724181583880068</v>
      </c>
      <c r="BR54" s="57">
        <f t="shared" si="74"/>
        <v>-1.606488307349565</v>
      </c>
      <c r="BS54" s="58">
        <f t="shared" si="75"/>
        <v>-2.8728702267466311</v>
      </c>
      <c r="CU54" t="s">
        <v>4</v>
      </c>
    </row>
    <row r="55" spans="6:114" x14ac:dyDescent="0.25">
      <c r="F55" s="14" t="s">
        <v>30</v>
      </c>
      <c r="G55" s="10">
        <v>1</v>
      </c>
      <c r="H55" s="2">
        <v>0</v>
      </c>
      <c r="I55" s="2">
        <f t="shared" si="85"/>
        <v>16</v>
      </c>
      <c r="J55" s="5">
        <f t="shared" si="48"/>
        <v>3.5763343749973511</v>
      </c>
      <c r="K55" s="31">
        <f t="shared" si="76"/>
        <v>16.031219541881399</v>
      </c>
      <c r="L55" s="12">
        <v>1</v>
      </c>
      <c r="M55" s="8">
        <v>3</v>
      </c>
      <c r="N55" s="73">
        <f t="shared" si="49"/>
        <v>1</v>
      </c>
      <c r="O55" s="73">
        <f t="shared" si="50"/>
        <v>0</v>
      </c>
      <c r="P55" s="73">
        <f t="shared" si="51"/>
        <v>16</v>
      </c>
      <c r="Q55" s="5">
        <f t="shared" si="52"/>
        <v>3.5763343749973511</v>
      </c>
      <c r="R55" s="31">
        <f t="shared" si="77"/>
        <v>16.031219541881399</v>
      </c>
      <c r="S55" s="12">
        <v>0.75</v>
      </c>
      <c r="T55" s="8">
        <v>3</v>
      </c>
      <c r="U55" s="73">
        <f t="shared" si="53"/>
        <v>0.42857142857142855</v>
      </c>
      <c r="V55" s="73">
        <f t="shared" si="54"/>
        <v>0</v>
      </c>
      <c r="W55" s="73">
        <f t="shared" si="55"/>
        <v>6.8571428571428568</v>
      </c>
      <c r="X55" s="5">
        <f t="shared" si="56"/>
        <v>3.5763343749973511</v>
      </c>
      <c r="Y55" s="11">
        <f t="shared" si="78"/>
        <v>6.870522660806313</v>
      </c>
      <c r="Z55" s="9">
        <v>1.5</v>
      </c>
      <c r="AA55" s="8">
        <v>3</v>
      </c>
      <c r="AB55" s="73">
        <f t="shared" si="57"/>
        <v>-0.6</v>
      </c>
      <c r="AC55" s="73">
        <f t="shared" si="58"/>
        <v>0</v>
      </c>
      <c r="AD55" s="73">
        <f t="shared" si="59"/>
        <v>-9.6</v>
      </c>
      <c r="AE55" s="5">
        <f t="shared" si="88"/>
        <v>3.5763343749973728</v>
      </c>
      <c r="AF55" s="11">
        <f t="shared" si="79"/>
        <v>9.6187317251288373</v>
      </c>
      <c r="AG55" s="6"/>
      <c r="AH55" s="6"/>
      <c r="AI55" s="6"/>
      <c r="AJ55" s="14" t="s">
        <v>30</v>
      </c>
      <c r="AK55" s="10">
        <v>1</v>
      </c>
      <c r="AL55" s="2">
        <v>0</v>
      </c>
      <c r="AM55" s="2">
        <f t="shared" si="86"/>
        <v>16.2</v>
      </c>
      <c r="AN55" s="31">
        <f t="shared" si="61"/>
        <v>3.5322945838908875</v>
      </c>
      <c r="AO55" s="31">
        <f t="shared" si="81"/>
        <v>16.230834852218784</v>
      </c>
      <c r="AP55" s="12">
        <v>1</v>
      </c>
      <c r="AQ55" s="8">
        <v>3</v>
      </c>
      <c r="AR55" s="73">
        <f t="shared" si="62"/>
        <v>1</v>
      </c>
      <c r="AS55" s="73">
        <f t="shared" si="63"/>
        <v>0</v>
      </c>
      <c r="AT55" s="73">
        <f t="shared" si="64"/>
        <v>16.2</v>
      </c>
      <c r="AU55" s="5">
        <f t="shared" si="65"/>
        <v>3.5322945838908875</v>
      </c>
      <c r="AV55" s="31">
        <f t="shared" si="82"/>
        <v>16.230834852218784</v>
      </c>
      <c r="AW55" s="12">
        <v>0.75</v>
      </c>
      <c r="AX55" s="8">
        <v>3</v>
      </c>
      <c r="AY55" s="73">
        <f t="shared" si="66"/>
        <v>0.42553191489361702</v>
      </c>
      <c r="AZ55" s="73">
        <f t="shared" si="67"/>
        <v>0</v>
      </c>
      <c r="BA55" s="73">
        <f t="shared" si="68"/>
        <v>6.8936170212765955</v>
      </c>
      <c r="BB55" s="5">
        <f t="shared" si="69"/>
        <v>3.5322945838908875</v>
      </c>
      <c r="BC55" s="11">
        <f t="shared" si="83"/>
        <v>6.906738234986717</v>
      </c>
      <c r="BD55" s="9">
        <v>1.5</v>
      </c>
      <c r="BE55" s="8">
        <v>3</v>
      </c>
      <c r="BF55" s="73">
        <f t="shared" si="70"/>
        <v>-0.58823529411764708</v>
      </c>
      <c r="BG55" s="73">
        <f t="shared" si="71"/>
        <v>0</v>
      </c>
      <c r="BH55" s="73">
        <f t="shared" si="72"/>
        <v>-9.5294117647058822</v>
      </c>
      <c r="BI55" s="71">
        <f t="shared" si="87"/>
        <v>3.5322945838908879</v>
      </c>
      <c r="BJ55" s="11">
        <f t="shared" si="84"/>
        <v>9.547549913069874</v>
      </c>
      <c r="BN55" s="40">
        <f t="shared" si="45"/>
        <v>1.9961531033738567</v>
      </c>
      <c r="BO55" s="44">
        <f t="shared" si="46"/>
        <v>0.36215574180403998</v>
      </c>
      <c r="BP55" s="42">
        <f t="shared" si="47"/>
        <v>-0.71181812058963345</v>
      </c>
      <c r="BR55" s="57">
        <f t="shared" si="74"/>
        <v>-1.6339973615698167</v>
      </c>
      <c r="BS55" s="58">
        <f t="shared" si="75"/>
        <v>-2.7079712239634901</v>
      </c>
    </row>
    <row r="56" spans="6:114" x14ac:dyDescent="0.25">
      <c r="F56" s="14" t="s">
        <v>31</v>
      </c>
      <c r="G56" s="10">
        <v>1</v>
      </c>
      <c r="H56" s="2">
        <v>0</v>
      </c>
      <c r="I56" s="2">
        <f t="shared" si="85"/>
        <v>17</v>
      </c>
      <c r="J56" s="5">
        <f t="shared" si="48"/>
        <v>3.3664606634298009</v>
      </c>
      <c r="K56" s="31">
        <f t="shared" si="76"/>
        <v>17.029386365926403</v>
      </c>
      <c r="L56" s="12">
        <v>1</v>
      </c>
      <c r="M56" s="8">
        <v>3</v>
      </c>
      <c r="N56" s="73">
        <f t="shared" si="49"/>
        <v>1</v>
      </c>
      <c r="O56" s="73">
        <f t="shared" si="50"/>
        <v>0</v>
      </c>
      <c r="P56" s="73">
        <f t="shared" si="51"/>
        <v>17</v>
      </c>
      <c r="Q56" s="5">
        <f t="shared" si="52"/>
        <v>3.3664606634298009</v>
      </c>
      <c r="R56" s="31">
        <f t="shared" si="77"/>
        <v>17.029386365926403</v>
      </c>
      <c r="S56" s="12">
        <v>0.75</v>
      </c>
      <c r="T56" s="8">
        <v>3</v>
      </c>
      <c r="U56" s="73">
        <f t="shared" si="53"/>
        <v>0.41379310344827586</v>
      </c>
      <c r="V56" s="73">
        <f t="shared" si="54"/>
        <v>0</v>
      </c>
      <c r="W56" s="73">
        <f t="shared" si="55"/>
        <v>7.0344827586206895</v>
      </c>
      <c r="X56" s="5">
        <f t="shared" si="56"/>
        <v>3.3664606634298009</v>
      </c>
      <c r="Y56" s="11">
        <f t="shared" si="78"/>
        <v>7.0466426341764414</v>
      </c>
      <c r="Z56" s="9">
        <v>1.5</v>
      </c>
      <c r="AA56" s="8">
        <v>3</v>
      </c>
      <c r="AB56" s="73">
        <f t="shared" si="57"/>
        <v>-0.54545454545454541</v>
      </c>
      <c r="AC56" s="73">
        <f t="shared" si="58"/>
        <v>0</v>
      </c>
      <c r="AD56" s="73">
        <f t="shared" si="59"/>
        <v>-9.2727272727272716</v>
      </c>
      <c r="AE56" s="5">
        <f t="shared" si="88"/>
        <v>3.3664606634298195</v>
      </c>
      <c r="AF56" s="11">
        <f t="shared" si="79"/>
        <v>9.288756199596218</v>
      </c>
      <c r="AG56" s="6"/>
      <c r="AH56" s="6"/>
      <c r="AI56" s="6"/>
      <c r="AJ56" s="14" t="s">
        <v>31</v>
      </c>
      <c r="AK56" s="10">
        <v>1</v>
      </c>
      <c r="AL56" s="2">
        <v>0</v>
      </c>
      <c r="AM56" s="2">
        <f t="shared" si="86"/>
        <v>17.2</v>
      </c>
      <c r="AN56" s="31">
        <f t="shared" si="61"/>
        <v>3.3274042417265695</v>
      </c>
      <c r="AO56" s="31">
        <f t="shared" si="81"/>
        <v>17.229045243425418</v>
      </c>
      <c r="AP56" s="12">
        <v>1</v>
      </c>
      <c r="AQ56" s="8">
        <v>3</v>
      </c>
      <c r="AR56" s="73">
        <f t="shared" si="62"/>
        <v>1</v>
      </c>
      <c r="AS56" s="73">
        <f t="shared" si="63"/>
        <v>0</v>
      </c>
      <c r="AT56" s="73">
        <f t="shared" si="64"/>
        <v>17.2</v>
      </c>
      <c r="AU56" s="5">
        <f t="shared" si="65"/>
        <v>3.3274042417265695</v>
      </c>
      <c r="AV56" s="31">
        <f t="shared" si="82"/>
        <v>17.229045243425418</v>
      </c>
      <c r="AW56" s="12">
        <v>0.75</v>
      </c>
      <c r="AX56" s="8">
        <v>3</v>
      </c>
      <c r="AY56" s="73">
        <f t="shared" si="66"/>
        <v>0.41095890410958907</v>
      </c>
      <c r="AZ56" s="73">
        <f t="shared" si="67"/>
        <v>0</v>
      </c>
      <c r="BA56" s="73">
        <f t="shared" si="68"/>
        <v>7.0684931506849313</v>
      </c>
      <c r="BB56" s="5">
        <f t="shared" si="69"/>
        <v>3.3274042417265699</v>
      </c>
      <c r="BC56" s="11">
        <f t="shared" si="83"/>
        <v>7.080429552092637</v>
      </c>
      <c r="BD56" s="9">
        <v>1.5</v>
      </c>
      <c r="BE56" s="8">
        <v>3</v>
      </c>
      <c r="BF56" s="73">
        <f t="shared" si="70"/>
        <v>-0.5357142857142857</v>
      </c>
      <c r="BG56" s="73">
        <f t="shared" si="71"/>
        <v>0</v>
      </c>
      <c r="BH56" s="73">
        <f t="shared" si="72"/>
        <v>-9.2142857142857135</v>
      </c>
      <c r="BI56" s="71">
        <f t="shared" si="87"/>
        <v>3.3274042417265832</v>
      </c>
      <c r="BJ56" s="11">
        <f t="shared" si="84"/>
        <v>9.2298456661207577</v>
      </c>
      <c r="BN56" s="40">
        <f t="shared" si="45"/>
        <v>1.9965887749901512</v>
      </c>
      <c r="BO56" s="44">
        <f t="shared" si="46"/>
        <v>0.33786917916195591</v>
      </c>
      <c r="BP56" s="42">
        <f t="shared" si="47"/>
        <v>-0.58910533475460269</v>
      </c>
      <c r="BR56" s="57">
        <f t="shared" si="74"/>
        <v>-1.6587195958281953</v>
      </c>
      <c r="BS56" s="58">
        <f t="shared" si="75"/>
        <v>-2.5856941097447539</v>
      </c>
      <c r="DJ56" t="s">
        <v>4</v>
      </c>
    </row>
    <row r="57" spans="6:114" x14ac:dyDescent="0.25">
      <c r="F57" s="14" t="s">
        <v>32</v>
      </c>
      <c r="G57" s="10">
        <v>1</v>
      </c>
      <c r="H57" s="2">
        <v>0</v>
      </c>
      <c r="I57" s="2">
        <f t="shared" si="85"/>
        <v>18</v>
      </c>
      <c r="J57" s="5">
        <f t="shared" si="48"/>
        <v>3.1798301198642345</v>
      </c>
      <c r="K57" s="31">
        <f t="shared" si="76"/>
        <v>18.027756377319946</v>
      </c>
      <c r="L57" s="12">
        <v>1</v>
      </c>
      <c r="M57" s="8">
        <v>3</v>
      </c>
      <c r="N57" s="73">
        <f t="shared" si="49"/>
        <v>1</v>
      </c>
      <c r="O57" s="73">
        <f t="shared" si="50"/>
        <v>0</v>
      </c>
      <c r="P57" s="73">
        <f t="shared" si="51"/>
        <v>18</v>
      </c>
      <c r="Q57" s="5">
        <f t="shared" si="52"/>
        <v>3.1798301198642345</v>
      </c>
      <c r="R57" s="31">
        <f t="shared" si="77"/>
        <v>18.027756377319946</v>
      </c>
      <c r="S57" s="12">
        <v>0.75</v>
      </c>
      <c r="T57" s="8">
        <v>3</v>
      </c>
      <c r="U57" s="73">
        <f t="shared" si="53"/>
        <v>0.4</v>
      </c>
      <c r="V57" s="73">
        <f t="shared" si="54"/>
        <v>0</v>
      </c>
      <c r="W57" s="73">
        <f t="shared" si="55"/>
        <v>7.2</v>
      </c>
      <c r="X57" s="5">
        <f t="shared" si="56"/>
        <v>3.1798301198642349</v>
      </c>
      <c r="Y57" s="11">
        <f t="shared" si="78"/>
        <v>7.2111025509279782</v>
      </c>
      <c r="Z57" s="9">
        <v>1.5</v>
      </c>
      <c r="AA57" s="8">
        <v>3</v>
      </c>
      <c r="AB57" s="73">
        <f t="shared" si="57"/>
        <v>-0.5</v>
      </c>
      <c r="AC57" s="73">
        <f t="shared" si="58"/>
        <v>0</v>
      </c>
      <c r="AD57" s="73">
        <f t="shared" si="59"/>
        <v>-9</v>
      </c>
      <c r="AE57" s="5">
        <f t="shared" si="88"/>
        <v>3.1798301198642491</v>
      </c>
      <c r="AF57" s="11">
        <f t="shared" si="79"/>
        <v>9.013878188659973</v>
      </c>
      <c r="AG57" s="6"/>
      <c r="AH57" s="6"/>
      <c r="AI57" s="6"/>
      <c r="AJ57" s="14" t="s">
        <v>32</v>
      </c>
      <c r="AK57" s="10">
        <v>1</v>
      </c>
      <c r="AL57" s="2">
        <v>0</v>
      </c>
      <c r="AM57" s="2">
        <f t="shared" si="86"/>
        <v>18.2</v>
      </c>
      <c r="AN57" s="31">
        <f t="shared" si="61"/>
        <v>3.1449574646980216</v>
      </c>
      <c r="AO57" s="31">
        <f t="shared" si="81"/>
        <v>18.227451824103113</v>
      </c>
      <c r="AP57" s="12">
        <v>1</v>
      </c>
      <c r="AQ57" s="8">
        <v>3</v>
      </c>
      <c r="AR57" s="73">
        <f t="shared" si="62"/>
        <v>1</v>
      </c>
      <c r="AS57" s="73">
        <f t="shared" si="63"/>
        <v>0</v>
      </c>
      <c r="AT57" s="73">
        <f t="shared" si="64"/>
        <v>18.2</v>
      </c>
      <c r="AU57" s="5">
        <f t="shared" si="65"/>
        <v>3.1449574646980216</v>
      </c>
      <c r="AV57" s="31">
        <f t="shared" si="82"/>
        <v>18.227451824103113</v>
      </c>
      <c r="AW57" s="12">
        <v>0.75</v>
      </c>
      <c r="AX57" s="8">
        <v>3</v>
      </c>
      <c r="AY57" s="73">
        <f t="shared" si="66"/>
        <v>0.39735099337748347</v>
      </c>
      <c r="AZ57" s="73">
        <f t="shared" si="67"/>
        <v>0</v>
      </c>
      <c r="BA57" s="73">
        <f t="shared" si="68"/>
        <v>7.2317880794701992</v>
      </c>
      <c r="BB57" s="5">
        <f t="shared" si="69"/>
        <v>3.1449574646980216</v>
      </c>
      <c r="BC57" s="11">
        <f t="shared" si="83"/>
        <v>7.2426960890475964</v>
      </c>
      <c r="BD57" s="9">
        <v>1.5</v>
      </c>
      <c r="BE57" s="8">
        <v>3</v>
      </c>
      <c r="BF57" s="73">
        <f t="shared" si="70"/>
        <v>-0.49180327868852464</v>
      </c>
      <c r="BG57" s="73">
        <f t="shared" si="71"/>
        <v>0</v>
      </c>
      <c r="BH57" s="73">
        <f t="shared" si="72"/>
        <v>-8.9508196721311482</v>
      </c>
      <c r="BI57" s="71">
        <f t="shared" si="87"/>
        <v>3.1449574646980238</v>
      </c>
      <c r="BJ57" s="11">
        <f t="shared" si="84"/>
        <v>8.9643205692310399</v>
      </c>
      <c r="BN57" s="40">
        <f t="shared" si="45"/>
        <v>1.9969544678316709</v>
      </c>
      <c r="BO57" s="44">
        <f t="shared" si="46"/>
        <v>0.31593538119618181</v>
      </c>
      <c r="BP57" s="42">
        <f t="shared" si="47"/>
        <v>-0.49557619428933108</v>
      </c>
      <c r="BR57" s="57">
        <f t="shared" si="74"/>
        <v>-1.681019086635489</v>
      </c>
      <c r="BS57" s="58">
        <f t="shared" si="75"/>
        <v>-2.4925306621210019</v>
      </c>
    </row>
    <row r="58" spans="6:114" x14ac:dyDescent="0.25">
      <c r="F58" s="14" t="s">
        <v>33</v>
      </c>
      <c r="G58" s="10">
        <v>1</v>
      </c>
      <c r="H58" s="2">
        <v>0</v>
      </c>
      <c r="I58" s="2">
        <f t="shared" si="85"/>
        <v>19</v>
      </c>
      <c r="J58" s="5">
        <f t="shared" si="48"/>
        <v>3.0127875041833398</v>
      </c>
      <c r="K58" s="31">
        <f t="shared" si="76"/>
        <v>19.026297590440446</v>
      </c>
      <c r="L58" s="12">
        <v>1</v>
      </c>
      <c r="M58" s="8">
        <v>3</v>
      </c>
      <c r="N58" s="73">
        <f t="shared" si="49"/>
        <v>1</v>
      </c>
      <c r="O58" s="73">
        <f t="shared" si="50"/>
        <v>0</v>
      </c>
      <c r="P58" s="73">
        <f t="shared" si="51"/>
        <v>19</v>
      </c>
      <c r="Q58" s="5">
        <f t="shared" si="52"/>
        <v>3.0127875041833398</v>
      </c>
      <c r="R58" s="31">
        <f t="shared" si="77"/>
        <v>19.026297590440446</v>
      </c>
      <c r="S58" s="12">
        <v>0.75</v>
      </c>
      <c r="T58" s="8">
        <v>3</v>
      </c>
      <c r="U58" s="73">
        <f t="shared" si="53"/>
        <v>0.38709677419354838</v>
      </c>
      <c r="V58" s="73">
        <f t="shared" si="54"/>
        <v>0</v>
      </c>
      <c r="W58" s="73">
        <f t="shared" si="55"/>
        <v>7.354838709677419</v>
      </c>
      <c r="X58" s="5">
        <f t="shared" si="56"/>
        <v>3.0127875041833403</v>
      </c>
      <c r="Y58" s="11">
        <f t="shared" si="78"/>
        <v>7.3650184221059796</v>
      </c>
      <c r="Z58" s="9">
        <v>1.5</v>
      </c>
      <c r="AA58" s="8">
        <v>3</v>
      </c>
      <c r="AB58" s="73">
        <f t="shared" si="57"/>
        <v>-0.46153846153846156</v>
      </c>
      <c r="AC58" s="73">
        <f t="shared" si="58"/>
        <v>0</v>
      </c>
      <c r="AD58" s="73">
        <f t="shared" si="59"/>
        <v>-8.7692307692307701</v>
      </c>
      <c r="AE58" s="5">
        <f t="shared" si="88"/>
        <v>3.0127875041833363</v>
      </c>
      <c r="AF58" s="11">
        <f t="shared" si="79"/>
        <v>8.7813681186648225</v>
      </c>
      <c r="AG58" s="6"/>
      <c r="AH58" s="6"/>
      <c r="AI58" s="6"/>
      <c r="AJ58" s="14" t="s">
        <v>33</v>
      </c>
      <c r="AK58" s="10">
        <v>1</v>
      </c>
      <c r="AL58" s="2">
        <v>0</v>
      </c>
      <c r="AM58" s="2">
        <f t="shared" si="86"/>
        <v>19.2</v>
      </c>
      <c r="AN58" s="31">
        <f t="shared" si="61"/>
        <v>2.9814612199821919</v>
      </c>
      <c r="AO58" s="31">
        <f t="shared" si="81"/>
        <v>19.226024029944412</v>
      </c>
      <c r="AP58" s="12">
        <v>1</v>
      </c>
      <c r="AQ58" s="8">
        <v>3</v>
      </c>
      <c r="AR58" s="73">
        <f t="shared" si="62"/>
        <v>1</v>
      </c>
      <c r="AS58" s="73">
        <f t="shared" si="63"/>
        <v>0</v>
      </c>
      <c r="AT58" s="73">
        <f t="shared" si="64"/>
        <v>19.2</v>
      </c>
      <c r="AU58" s="5">
        <f t="shared" si="65"/>
        <v>2.9814612199821919</v>
      </c>
      <c r="AV58" s="31">
        <f t="shared" si="82"/>
        <v>19.226024029944412</v>
      </c>
      <c r="AW58" s="12">
        <v>0.75</v>
      </c>
      <c r="AX58" s="8">
        <v>3</v>
      </c>
      <c r="AY58" s="73">
        <f t="shared" si="66"/>
        <v>0.38461538461538464</v>
      </c>
      <c r="AZ58" s="73">
        <f t="shared" si="67"/>
        <v>0</v>
      </c>
      <c r="BA58" s="73">
        <f t="shared" si="68"/>
        <v>7.384615384615385</v>
      </c>
      <c r="BB58" s="5">
        <f t="shared" si="69"/>
        <v>2.9814612199821919</v>
      </c>
      <c r="BC58" s="11">
        <f t="shared" si="83"/>
        <v>7.394624626901698</v>
      </c>
      <c r="BD58" s="9">
        <v>1.5</v>
      </c>
      <c r="BE58" s="8">
        <v>3</v>
      </c>
      <c r="BF58" s="73">
        <f t="shared" si="70"/>
        <v>-0.45454545454545459</v>
      </c>
      <c r="BG58" s="73">
        <f t="shared" si="71"/>
        <v>0</v>
      </c>
      <c r="BH58" s="73">
        <f t="shared" si="72"/>
        <v>-8.7272727272727284</v>
      </c>
      <c r="BI58" s="71">
        <f t="shared" si="87"/>
        <v>2.9814612199822079</v>
      </c>
      <c r="BJ58" s="11">
        <f t="shared" si="84"/>
        <v>8.7391018317929152</v>
      </c>
      <c r="BN58" s="40">
        <f t="shared" si="45"/>
        <v>1.9972643950396574</v>
      </c>
      <c r="BO58" s="44">
        <f t="shared" si="46"/>
        <v>0.29606204795718405</v>
      </c>
      <c r="BP58" s="42">
        <f t="shared" si="47"/>
        <v>-0.42266286871907255</v>
      </c>
      <c r="BR58" s="57">
        <f t="shared" si="74"/>
        <v>-1.7012023470824733</v>
      </c>
      <c r="BS58" s="58">
        <f t="shared" si="75"/>
        <v>-2.4199272637587299</v>
      </c>
    </row>
    <row r="59" spans="6:114" ht="15.75" thickBot="1" x14ac:dyDescent="0.3">
      <c r="F59" s="15" t="s">
        <v>34</v>
      </c>
      <c r="G59" s="16">
        <v>1</v>
      </c>
      <c r="H59" s="17">
        <v>0</v>
      </c>
      <c r="I59" s="17">
        <f t="shared" si="85"/>
        <v>20</v>
      </c>
      <c r="J59" s="35">
        <f t="shared" si="48"/>
        <v>2.8624052261117479</v>
      </c>
      <c r="K59" s="36">
        <f t="shared" si="76"/>
        <v>20.024984394500787</v>
      </c>
      <c r="L59" s="19">
        <v>1</v>
      </c>
      <c r="M59" s="20">
        <v>3</v>
      </c>
      <c r="N59" s="76">
        <f t="shared" si="49"/>
        <v>1</v>
      </c>
      <c r="O59" s="76">
        <f t="shared" si="50"/>
        <v>0</v>
      </c>
      <c r="P59" s="76">
        <f t="shared" si="51"/>
        <v>20</v>
      </c>
      <c r="Q59" s="35">
        <f t="shared" si="52"/>
        <v>2.8624052261117479</v>
      </c>
      <c r="R59" s="36">
        <f t="shared" si="77"/>
        <v>20.024984394500787</v>
      </c>
      <c r="S59" s="19">
        <v>0.75</v>
      </c>
      <c r="T59" s="20">
        <v>3</v>
      </c>
      <c r="U59" s="76">
        <f t="shared" si="53"/>
        <v>0.375</v>
      </c>
      <c r="V59" s="76">
        <f t="shared" si="54"/>
        <v>0</v>
      </c>
      <c r="W59" s="76">
        <f t="shared" si="55"/>
        <v>7.5</v>
      </c>
      <c r="X59" s="35">
        <f>DEGREES(ATAN2(W59,U59))</f>
        <v>2.8624052261117479</v>
      </c>
      <c r="Y59" s="18">
        <f t="shared" si="78"/>
        <v>7.5093691479377949</v>
      </c>
      <c r="Z59" s="37">
        <v>1.5</v>
      </c>
      <c r="AA59" s="20">
        <v>3</v>
      </c>
      <c r="AB59" s="76">
        <f t="shared" si="57"/>
        <v>-0.42857142857142855</v>
      </c>
      <c r="AC59" s="76">
        <f t="shared" si="58"/>
        <v>0</v>
      </c>
      <c r="AD59" s="76">
        <f t="shared" si="59"/>
        <v>-8.5714285714285712</v>
      </c>
      <c r="AE59" s="35">
        <f t="shared" si="88"/>
        <v>2.862405226111747</v>
      </c>
      <c r="AF59" s="18">
        <f t="shared" si="79"/>
        <v>8.5821361690717648</v>
      </c>
      <c r="AG59" s="6"/>
      <c r="AH59" s="6"/>
      <c r="AI59" s="6"/>
      <c r="AJ59" s="15" t="s">
        <v>34</v>
      </c>
      <c r="AK59" s="16">
        <v>1</v>
      </c>
      <c r="AL59" s="17">
        <v>0</v>
      </c>
      <c r="AM59" s="17">
        <f t="shared" si="86"/>
        <v>20.2</v>
      </c>
      <c r="AN59" s="35">
        <f t="shared" si="61"/>
        <v>2.8341110163065135</v>
      </c>
      <c r="AO59" s="36">
        <f t="shared" si="81"/>
        <v>20.224737328331361</v>
      </c>
      <c r="AP59" s="19">
        <v>1</v>
      </c>
      <c r="AQ59" s="20">
        <v>3</v>
      </c>
      <c r="AR59" s="76">
        <f t="shared" si="62"/>
        <v>1</v>
      </c>
      <c r="AS59" s="76">
        <f t="shared" si="63"/>
        <v>0</v>
      </c>
      <c r="AT59" s="76">
        <f t="shared" si="64"/>
        <v>20.2</v>
      </c>
      <c r="AU59" s="35">
        <f t="shared" si="65"/>
        <v>2.8341110163065135</v>
      </c>
      <c r="AV59" s="36">
        <f t="shared" si="82"/>
        <v>20.224737328331361</v>
      </c>
      <c r="AW59" s="19">
        <v>0.75</v>
      </c>
      <c r="AX59" s="20">
        <v>3</v>
      </c>
      <c r="AY59" s="76">
        <f t="shared" si="66"/>
        <v>0.37267080745341613</v>
      </c>
      <c r="AZ59" s="76">
        <f t="shared" si="67"/>
        <v>0</v>
      </c>
      <c r="BA59" s="76">
        <f t="shared" si="68"/>
        <v>7.5279503105590058</v>
      </c>
      <c r="BB59" s="35">
        <f>DEGREES(ATAN2(BA59,AY59))</f>
        <v>2.8341110163065135</v>
      </c>
      <c r="BC59" s="18">
        <f t="shared" si="83"/>
        <v>7.5371691906824942</v>
      </c>
      <c r="BD59" s="37">
        <v>1.5</v>
      </c>
      <c r="BE59" s="20">
        <v>3</v>
      </c>
      <c r="BF59" s="76">
        <f t="shared" si="70"/>
        <v>-0.42253521126760568</v>
      </c>
      <c r="BG59" s="76">
        <f t="shared" si="71"/>
        <v>0</v>
      </c>
      <c r="BH59" s="76">
        <f t="shared" si="72"/>
        <v>-8.535211267605634</v>
      </c>
      <c r="BI59" s="72">
        <f t="shared" si="87"/>
        <v>2.8341110163065366</v>
      </c>
      <c r="BJ59" s="18">
        <f t="shared" si="84"/>
        <v>8.545663659858322</v>
      </c>
      <c r="BN59" s="41">
        <f t="shared" si="45"/>
        <v>1.9975293383057391</v>
      </c>
      <c r="BO59" s="45">
        <f t="shared" ref="BO59:BO60" si="89">(BC59-Y59)/0.1</f>
        <v>0.27800042744699383</v>
      </c>
      <c r="BP59" s="43">
        <f t="shared" si="47"/>
        <v>-0.36472509213442805</v>
      </c>
      <c r="BR59" s="57">
        <f t="shared" si="74"/>
        <v>-1.7195289108587453</v>
      </c>
      <c r="BS59" s="59">
        <f t="shared" si="75"/>
        <v>-2.3622544304401671</v>
      </c>
    </row>
    <row r="60" spans="6:114" ht="15.75" thickBot="1" x14ac:dyDescent="0.3">
      <c r="F60" s="85" t="s">
        <v>35</v>
      </c>
      <c r="G60" s="77">
        <v>1</v>
      </c>
      <c r="H60" s="78">
        <v>0</v>
      </c>
      <c r="I60" s="78">
        <f t="shared" si="85"/>
        <v>21</v>
      </c>
      <c r="J60" s="78">
        <f t="shared" si="48"/>
        <v>2.7263109939062655</v>
      </c>
      <c r="K60" s="79">
        <f t="shared" si="76"/>
        <v>21.023796041628639</v>
      </c>
      <c r="L60" s="80">
        <v>1</v>
      </c>
      <c r="M60" s="78">
        <v>3</v>
      </c>
      <c r="N60" s="78">
        <f t="shared" si="49"/>
        <v>1</v>
      </c>
      <c r="O60" s="78">
        <f t="shared" si="50"/>
        <v>0</v>
      </c>
      <c r="P60" s="78">
        <f t="shared" si="51"/>
        <v>21</v>
      </c>
      <c r="Q60" s="78">
        <f t="shared" si="52"/>
        <v>2.7263109939062655</v>
      </c>
      <c r="R60" s="79">
        <f t="shared" si="77"/>
        <v>21.023796041628639</v>
      </c>
      <c r="S60" s="80">
        <v>0.75</v>
      </c>
      <c r="T60" s="78">
        <v>3</v>
      </c>
      <c r="U60" s="78">
        <f t="shared" si="53"/>
        <v>0.36363636363636365</v>
      </c>
      <c r="V60" s="78">
        <f t="shared" si="54"/>
        <v>0</v>
      </c>
      <c r="W60" s="78">
        <f t="shared" si="55"/>
        <v>7.6363636363636367</v>
      </c>
      <c r="X60" s="78">
        <f>DEGREES(ATAN2(W60,U60))</f>
        <v>2.7263109939062655</v>
      </c>
      <c r="Y60" s="83">
        <f t="shared" si="78"/>
        <v>7.645016742410415</v>
      </c>
      <c r="Z60" s="84">
        <v>1.5</v>
      </c>
      <c r="AA60" s="78">
        <v>3</v>
      </c>
      <c r="AB60" s="78">
        <f t="shared" si="57"/>
        <v>-0.4</v>
      </c>
      <c r="AC60" s="78">
        <f t="shared" si="58"/>
        <v>0</v>
      </c>
      <c r="AD60" s="78">
        <f t="shared" si="59"/>
        <v>-8.4</v>
      </c>
      <c r="AE60" s="78">
        <f t="shared" si="88"/>
        <v>2.7263109939062531</v>
      </c>
      <c r="AF60" s="83">
        <f t="shared" si="79"/>
        <v>8.4095184166514549</v>
      </c>
      <c r="AG60" s="6"/>
      <c r="AH60" s="6"/>
      <c r="AI60" s="6"/>
      <c r="AJ60" s="85" t="s">
        <v>35</v>
      </c>
      <c r="AK60" s="77">
        <v>1</v>
      </c>
      <c r="AL60" s="78">
        <v>0</v>
      </c>
      <c r="AM60" s="78">
        <f t="shared" si="86"/>
        <v>21.2</v>
      </c>
      <c r="AN60" s="78">
        <f t="shared" si="61"/>
        <v>2.7006293373952888</v>
      </c>
      <c r="AO60" s="79">
        <f t="shared" si="81"/>
        <v>21.223571801183702</v>
      </c>
      <c r="AP60" s="80">
        <v>1</v>
      </c>
      <c r="AQ60" s="78">
        <v>3</v>
      </c>
      <c r="AR60" s="78">
        <f t="shared" si="62"/>
        <v>1</v>
      </c>
      <c r="AS60" s="78">
        <f t="shared" si="63"/>
        <v>0</v>
      </c>
      <c r="AT60" s="78">
        <f t="shared" si="64"/>
        <v>21.2</v>
      </c>
      <c r="AU60" s="78">
        <f t="shared" si="65"/>
        <v>2.7006293373952888</v>
      </c>
      <c r="AV60" s="79">
        <f t="shared" si="82"/>
        <v>21.223571801183702</v>
      </c>
      <c r="AW60" s="80">
        <v>0.75</v>
      </c>
      <c r="AX60" s="78">
        <v>3</v>
      </c>
      <c r="AY60" s="78">
        <f t="shared" si="66"/>
        <v>0.36144578313253006</v>
      </c>
      <c r="AZ60" s="78">
        <f t="shared" si="67"/>
        <v>0</v>
      </c>
      <c r="BA60" s="78">
        <f t="shared" si="68"/>
        <v>7.662650602409637</v>
      </c>
      <c r="BB60" s="78">
        <f>DEGREES(ATAN2(BA60,AY60))</f>
        <v>2.7006293373952888</v>
      </c>
      <c r="BC60" s="83">
        <f t="shared" si="83"/>
        <v>7.6711705305483244</v>
      </c>
      <c r="BD60" s="84">
        <v>1.5</v>
      </c>
      <c r="BE60" s="78">
        <v>3</v>
      </c>
      <c r="BF60" s="78">
        <f t="shared" si="70"/>
        <v>-0.39473684210526316</v>
      </c>
      <c r="BG60" s="78">
        <f t="shared" si="71"/>
        <v>0</v>
      </c>
      <c r="BH60" s="78">
        <f t="shared" si="72"/>
        <v>-8.3684210526315788</v>
      </c>
      <c r="BI60" s="81">
        <f t="shared" si="87"/>
        <v>2.7006293373952701</v>
      </c>
      <c r="BJ60" s="83">
        <f t="shared" si="84"/>
        <v>8.3777257109935661</v>
      </c>
      <c r="BN60" s="50">
        <f t="shared" si="45"/>
        <v>1.997757595550631</v>
      </c>
      <c r="BO60" s="51">
        <f t="shared" si="89"/>
        <v>0.26153788137909473</v>
      </c>
      <c r="BP60" s="52">
        <f t="shared" si="47"/>
        <v>-0.31792705657888831</v>
      </c>
      <c r="BQ60" s="86"/>
      <c r="BR60" s="51">
        <f t="shared" si="74"/>
        <v>-1.7362197141715363</v>
      </c>
      <c r="BS60" s="85">
        <f t="shared" si="75"/>
        <v>-2.3156846521295193</v>
      </c>
    </row>
    <row r="61" spans="6:114" ht="15.75" thickBot="1" x14ac:dyDescent="0.3">
      <c r="F61" s="6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</row>
    <row r="62" spans="6:114" ht="16.5" thickTop="1" thickBot="1" x14ac:dyDescent="0.3">
      <c r="F62" s="53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</row>
    <row r="63" spans="6:114" ht="16.5" thickTop="1" thickBot="1" x14ac:dyDescent="0.3">
      <c r="F63" s="6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</row>
    <row r="64" spans="6:114" ht="15.75" thickBot="1" x14ac:dyDescent="0.3">
      <c r="F64" s="47" t="s">
        <v>46</v>
      </c>
      <c r="G64" s="21"/>
      <c r="H64" s="21"/>
      <c r="I64" s="21"/>
      <c r="J64" s="21"/>
      <c r="K64" s="21"/>
      <c r="L64" s="27" t="s">
        <v>55</v>
      </c>
      <c r="M64" s="21"/>
      <c r="N64" s="21"/>
      <c r="O64" s="21"/>
      <c r="P64" s="21"/>
      <c r="Q64" s="21"/>
      <c r="R64" s="21"/>
      <c r="S64" s="27" t="s">
        <v>56</v>
      </c>
      <c r="T64" s="21"/>
      <c r="U64" s="21"/>
      <c r="V64" s="21"/>
      <c r="W64" s="21"/>
      <c r="X64" s="21"/>
      <c r="Y64" s="21"/>
      <c r="Z64" s="27" t="s">
        <v>57</v>
      </c>
      <c r="AA64" s="21"/>
      <c r="AB64" s="21"/>
      <c r="AC64" s="21"/>
      <c r="AD64" s="21"/>
      <c r="AE64" s="21"/>
      <c r="AF64" s="21"/>
      <c r="AG64" s="6"/>
      <c r="AH64" s="6"/>
      <c r="AI64" s="6"/>
      <c r="AJ64" s="47" t="s">
        <v>43</v>
      </c>
      <c r="AK64" s="6"/>
      <c r="AL64" s="21"/>
      <c r="AM64" s="21"/>
      <c r="AN64" s="21"/>
      <c r="AO64" s="21"/>
      <c r="AP64" s="27" t="s">
        <v>55</v>
      </c>
      <c r="AQ64" s="21"/>
      <c r="AR64" s="21"/>
      <c r="AS64" s="21"/>
      <c r="AT64" s="21"/>
      <c r="AU64" s="21"/>
      <c r="AV64" s="21"/>
      <c r="AW64" s="27" t="s">
        <v>56</v>
      </c>
      <c r="AX64" s="21"/>
      <c r="AY64" s="21"/>
      <c r="AZ64" s="21"/>
      <c r="BA64" s="21"/>
      <c r="BB64" s="21"/>
      <c r="BC64" s="21"/>
      <c r="BD64" s="27" t="s">
        <v>57</v>
      </c>
      <c r="BE64" s="21"/>
      <c r="BF64" s="21"/>
      <c r="BG64" s="21"/>
      <c r="BH64" s="21"/>
      <c r="BI64" s="21"/>
      <c r="BN64" s="46" t="s">
        <v>51</v>
      </c>
      <c r="BR64" s="46" t="s">
        <v>52</v>
      </c>
    </row>
    <row r="65" spans="6:71" x14ac:dyDescent="0.25">
      <c r="F65" s="92" t="s">
        <v>44</v>
      </c>
      <c r="G65" s="94" t="s">
        <v>0</v>
      </c>
      <c r="H65" s="95"/>
      <c r="I65" s="96"/>
      <c r="J65" s="97" t="s">
        <v>45</v>
      </c>
      <c r="K65" s="102" t="s">
        <v>47</v>
      </c>
      <c r="L65" s="99" t="s">
        <v>42</v>
      </c>
      <c r="M65" s="100"/>
      <c r="N65" s="101" t="s">
        <v>3</v>
      </c>
      <c r="O65" s="95"/>
      <c r="P65" s="96"/>
      <c r="Q65" s="97" t="s">
        <v>45</v>
      </c>
      <c r="R65" s="104" t="s">
        <v>47</v>
      </c>
      <c r="S65" s="106" t="s">
        <v>42</v>
      </c>
      <c r="T65" s="100"/>
      <c r="U65" s="101" t="s">
        <v>3</v>
      </c>
      <c r="V65" s="95"/>
      <c r="W65" s="96"/>
      <c r="X65" s="97" t="s">
        <v>45</v>
      </c>
      <c r="Y65" s="102" t="s">
        <v>47</v>
      </c>
      <c r="Z65" s="99" t="s">
        <v>42</v>
      </c>
      <c r="AA65" s="100"/>
      <c r="AB65" s="101" t="s">
        <v>3</v>
      </c>
      <c r="AC65" s="95"/>
      <c r="AD65" s="96"/>
      <c r="AE65" s="97" t="s">
        <v>45</v>
      </c>
      <c r="AF65" s="104" t="s">
        <v>47</v>
      </c>
      <c r="AG65" s="6"/>
      <c r="AH65" s="6"/>
      <c r="AI65" s="6"/>
      <c r="AJ65" s="92" t="s">
        <v>1</v>
      </c>
      <c r="AK65" s="94" t="s">
        <v>0</v>
      </c>
      <c r="AL65" s="95"/>
      <c r="AM65" s="96"/>
      <c r="AN65" s="97" t="s">
        <v>45</v>
      </c>
      <c r="AO65" s="102" t="s">
        <v>47</v>
      </c>
      <c r="AP65" s="99" t="s">
        <v>42</v>
      </c>
      <c r="AQ65" s="100"/>
      <c r="AR65" s="101" t="s">
        <v>3</v>
      </c>
      <c r="AS65" s="95"/>
      <c r="AT65" s="96"/>
      <c r="AU65" s="97" t="s">
        <v>45</v>
      </c>
      <c r="AV65" s="102" t="s">
        <v>47</v>
      </c>
      <c r="AW65" s="99" t="s">
        <v>42</v>
      </c>
      <c r="AX65" s="100"/>
      <c r="AY65" s="101" t="s">
        <v>3</v>
      </c>
      <c r="AZ65" s="95"/>
      <c r="BA65" s="96"/>
      <c r="BB65" s="97" t="s">
        <v>45</v>
      </c>
      <c r="BC65" s="104" t="s">
        <v>47</v>
      </c>
      <c r="BD65" s="106" t="s">
        <v>42</v>
      </c>
      <c r="BE65" s="100"/>
      <c r="BF65" s="101" t="s">
        <v>3</v>
      </c>
      <c r="BG65" s="95"/>
      <c r="BH65" s="96"/>
      <c r="BI65" s="97" t="s">
        <v>45</v>
      </c>
      <c r="BJ65" s="104" t="s">
        <v>47</v>
      </c>
      <c r="BN65" s="107" t="s">
        <v>55</v>
      </c>
      <c r="BO65" s="109" t="s">
        <v>56</v>
      </c>
      <c r="BP65" s="104" t="s">
        <v>57</v>
      </c>
      <c r="BR65" s="112" t="s">
        <v>56</v>
      </c>
      <c r="BS65" s="114" t="s">
        <v>57</v>
      </c>
    </row>
    <row r="66" spans="6:71" ht="15.75" thickBot="1" x14ac:dyDescent="0.3">
      <c r="F66" s="93"/>
      <c r="G66" s="22" t="s">
        <v>36</v>
      </c>
      <c r="H66" s="23" t="s">
        <v>37</v>
      </c>
      <c r="I66" s="23" t="s">
        <v>38</v>
      </c>
      <c r="J66" s="98"/>
      <c r="K66" s="103"/>
      <c r="L66" s="63" t="s">
        <v>58</v>
      </c>
      <c r="M66" s="64" t="s">
        <v>59</v>
      </c>
      <c r="N66" s="66" t="s">
        <v>39</v>
      </c>
      <c r="O66" s="66" t="s">
        <v>40</v>
      </c>
      <c r="P66" s="66" t="s">
        <v>41</v>
      </c>
      <c r="Q66" s="116"/>
      <c r="R66" s="111"/>
      <c r="S66" s="63" t="s">
        <v>58</v>
      </c>
      <c r="T66" s="64" t="s">
        <v>59</v>
      </c>
      <c r="U66" s="65" t="s">
        <v>39</v>
      </c>
      <c r="V66" s="66" t="s">
        <v>40</v>
      </c>
      <c r="W66" s="66" t="s">
        <v>41</v>
      </c>
      <c r="X66" s="116"/>
      <c r="Y66" s="117"/>
      <c r="Z66" s="63" t="s">
        <v>58</v>
      </c>
      <c r="AA66" s="64" t="s">
        <v>59</v>
      </c>
      <c r="AB66" s="65" t="s">
        <v>39</v>
      </c>
      <c r="AC66" s="66" t="s">
        <v>40</v>
      </c>
      <c r="AD66" s="66" t="s">
        <v>41</v>
      </c>
      <c r="AE66" s="116"/>
      <c r="AF66" s="111"/>
      <c r="AG66" s="6"/>
      <c r="AH66" s="6"/>
      <c r="AI66" s="6"/>
      <c r="AJ66" s="93"/>
      <c r="AK66" s="22" t="s">
        <v>36</v>
      </c>
      <c r="AL66" s="23" t="s">
        <v>37</v>
      </c>
      <c r="AM66" s="23" t="s">
        <v>38</v>
      </c>
      <c r="AN66" s="98"/>
      <c r="AO66" s="103"/>
      <c r="AP66" s="63" t="s">
        <v>58</v>
      </c>
      <c r="AQ66" s="64" t="s">
        <v>59</v>
      </c>
      <c r="AR66" s="65" t="s">
        <v>39</v>
      </c>
      <c r="AS66" s="66" t="s">
        <v>40</v>
      </c>
      <c r="AT66" s="66" t="s">
        <v>41</v>
      </c>
      <c r="AU66" s="116"/>
      <c r="AV66" s="117"/>
      <c r="AW66" s="63" t="s">
        <v>58</v>
      </c>
      <c r="AX66" s="64" t="s">
        <v>59</v>
      </c>
      <c r="AY66" s="65" t="s">
        <v>39</v>
      </c>
      <c r="AZ66" s="66" t="s">
        <v>40</v>
      </c>
      <c r="BA66" s="66" t="s">
        <v>41</v>
      </c>
      <c r="BB66" s="116"/>
      <c r="BC66" s="111"/>
      <c r="BD66" s="64" t="s">
        <v>58</v>
      </c>
      <c r="BE66" s="64" t="s">
        <v>59</v>
      </c>
      <c r="BF66" s="65" t="s">
        <v>39</v>
      </c>
      <c r="BG66" s="66" t="s">
        <v>40</v>
      </c>
      <c r="BH66" s="66" t="s">
        <v>41</v>
      </c>
      <c r="BI66" s="116"/>
      <c r="BJ66" s="111"/>
      <c r="BN66" s="108"/>
      <c r="BO66" s="110"/>
      <c r="BP66" s="111"/>
      <c r="BR66" s="113"/>
      <c r="BS66" s="115"/>
    </row>
    <row r="67" spans="6:71" ht="15.75" thickBot="1" x14ac:dyDescent="0.3">
      <c r="F67" s="51" t="s">
        <v>14</v>
      </c>
      <c r="G67" s="77">
        <v>1</v>
      </c>
      <c r="H67" s="78">
        <v>0</v>
      </c>
      <c r="I67" s="78">
        <v>0.01</v>
      </c>
      <c r="J67" s="78">
        <f>DEGREES(ATAN2(I67,G67))</f>
        <v>89.427061302316517</v>
      </c>
      <c r="K67" s="79">
        <f>SQRT(G67*G67+H67*H67+I67*I67)</f>
        <v>1.0000499987500624</v>
      </c>
      <c r="L67" s="80">
        <v>1</v>
      </c>
      <c r="M67" s="78">
        <v>3</v>
      </c>
      <c r="N67" s="78">
        <f>M67/(I67*(1-L67)+M67)*G67</f>
        <v>1</v>
      </c>
      <c r="O67" s="78">
        <f>M67/(I67*(1-L67)+M67)*H67</f>
        <v>0</v>
      </c>
      <c r="P67" s="78">
        <f>M67/(I67*(1-L67)+M67)*I67</f>
        <v>0.01</v>
      </c>
      <c r="Q67" s="78">
        <f>DEGREES(ATAN2(P67,N67))</f>
        <v>89.427061302316517</v>
      </c>
      <c r="R67" s="79">
        <f>SQRT(N67*N67+O67*O67+P67*P67)</f>
        <v>1.0000499987500624</v>
      </c>
      <c r="S67" s="80">
        <v>0.75</v>
      </c>
      <c r="T67" s="78">
        <v>3</v>
      </c>
      <c r="U67" s="78">
        <f>T67/(I67*(1-S67)+T67)*G67</f>
        <v>0.99916736053288924</v>
      </c>
      <c r="V67" s="78">
        <f>T67/(I67*(1-S67)+T67)*H67</f>
        <v>0</v>
      </c>
      <c r="W67" s="78">
        <f>T67/(I67*(1-S67)+T67)*I67</f>
        <v>9.9916736053288924E-3</v>
      </c>
      <c r="X67" s="78">
        <f>DEGREES(ATAN2(W67,U67))</f>
        <v>89.427061302316517</v>
      </c>
      <c r="Y67" s="83">
        <f>SQRT(U67*U67+V67*V67+W67*W67)</f>
        <v>0.99921731765201915</v>
      </c>
      <c r="Z67" s="84">
        <v>1.5</v>
      </c>
      <c r="AA67" s="78">
        <v>3</v>
      </c>
      <c r="AB67" s="78">
        <f>AA67/(I67*(1-Z67)+AA67)*G67</f>
        <v>1.001669449081803</v>
      </c>
      <c r="AC67" s="78">
        <f>AA67/(I67*(1-Z67)+AA67)*H67</f>
        <v>0</v>
      </c>
      <c r="AD67" s="78">
        <f>AA67/(I67*(1-Z67)+AA67)*I67</f>
        <v>1.001669449081803E-2</v>
      </c>
      <c r="AE67" s="78">
        <f>DEGREES(ATAN2(AD67,AB67))</f>
        <v>89.427061302316517</v>
      </c>
      <c r="AF67" s="83">
        <f>SQRT(AB67*AB67+AC67*AC67+AD67*AD67)</f>
        <v>1.0017195313022329</v>
      </c>
      <c r="AG67" s="6"/>
      <c r="AH67" s="6"/>
      <c r="AI67" s="6"/>
      <c r="AJ67" s="51" t="s">
        <v>14</v>
      </c>
      <c r="AK67" s="77">
        <v>1</v>
      </c>
      <c r="AL67" s="78">
        <v>0</v>
      </c>
      <c r="AM67" s="78">
        <v>0.31</v>
      </c>
      <c r="AN67" s="78">
        <f>DEGREES(ATAN2(AM67,AK67))</f>
        <v>72.776563808868545</v>
      </c>
      <c r="AO67" s="79">
        <f>SQRT(AK67*AK67+AL67*AL67+AM67*AM67)</f>
        <v>1.0469479452198185</v>
      </c>
      <c r="AP67" s="80">
        <v>1</v>
      </c>
      <c r="AQ67" s="78">
        <v>3</v>
      </c>
      <c r="AR67" s="78">
        <f>AQ67/(AM67*(1-AP67)+AQ67)*AK67</f>
        <v>1</v>
      </c>
      <c r="AS67" s="78">
        <f>AQ67/(AM67*(1-AP67)+AQ67)*AL67</f>
        <v>0</v>
      </c>
      <c r="AT67" s="78">
        <f>AQ67/(AM67*(1-AP67)+AQ67)*AM67</f>
        <v>0.31</v>
      </c>
      <c r="AU67" s="78">
        <f>DEGREES(ATAN2(AT67,AR67))</f>
        <v>72.776563808868545</v>
      </c>
      <c r="AV67" s="79">
        <f>SQRT(AR67*AR67+AS67*AS67+AT67*AT67)</f>
        <v>1.0469479452198185</v>
      </c>
      <c r="AW67" s="80">
        <v>0.75</v>
      </c>
      <c r="AX67" s="78">
        <v>3</v>
      </c>
      <c r="AY67" s="78">
        <f>AX67/(AM67*(1-AW67)+AX67)*AK67</f>
        <v>0.9748172217709179</v>
      </c>
      <c r="AZ67" s="78">
        <f>AX67/(AM67*(1-AW67)+AX67)*AL67</f>
        <v>0</v>
      </c>
      <c r="BA67" s="78">
        <f>AX67/(AM67*(1-AW67)+AX67)*AM67</f>
        <v>0.30219333874898452</v>
      </c>
      <c r="BB67" s="78">
        <f>DEGREES(ATAN2(BA67,AY67))</f>
        <v>72.776563808868545</v>
      </c>
      <c r="BC67" s="83">
        <f>SQRT(AY67*AY67+AZ67*AZ67+BA67*BA67)</f>
        <v>1.0205828872979545</v>
      </c>
      <c r="BD67" s="84">
        <v>1.5</v>
      </c>
      <c r="BE67" s="78">
        <v>3</v>
      </c>
      <c r="BF67" s="78">
        <f>BE67/(AM67*(1-BD67)+BE67)*AK67</f>
        <v>1.0544815465729349</v>
      </c>
      <c r="BG67" s="78">
        <f>BE67/(AM67*(1-BD67)+BE67)*AL67</f>
        <v>0</v>
      </c>
      <c r="BH67" s="78">
        <f>BE67/(AM67*(1-BD67)+BE67)*AM67</f>
        <v>0.32688927943760981</v>
      </c>
      <c r="BI67" s="81">
        <f>DEGREES(ATAN2(BH67,BF67))</f>
        <v>72.776563808868545</v>
      </c>
      <c r="BJ67" s="83">
        <f>SQRT(BF67*BF67+BG67*BG67+BH67*BH67)</f>
        <v>1.1039872884567505</v>
      </c>
      <c r="BN67" s="50">
        <f t="shared" ref="BN67:BN88" si="90">(AV67-R67)/0.1</f>
        <v>0.46897946469756091</v>
      </c>
      <c r="BO67" s="51">
        <f t="shared" ref="BO67:BO86" si="91">(BC67-Y67)/0.1</f>
        <v>0.21365569645935389</v>
      </c>
      <c r="BP67" s="52">
        <f t="shared" ref="BP67:BP88" si="92">(BJ67-AF67)/0.1</f>
        <v>1.0226775715451764</v>
      </c>
      <c r="BQ67" s="86"/>
      <c r="BR67" s="50">
        <f>BO67-BN67</f>
        <v>-0.25532376823820702</v>
      </c>
      <c r="BS67" s="87">
        <f>BP67-BN67</f>
        <v>0.55369810684761545</v>
      </c>
    </row>
    <row r="68" spans="6:71" x14ac:dyDescent="0.25">
      <c r="F68" s="13" t="s">
        <v>15</v>
      </c>
      <c r="G68" s="48">
        <v>1</v>
      </c>
      <c r="H68" s="7">
        <v>0</v>
      </c>
      <c r="I68" s="7">
        <v>1</v>
      </c>
      <c r="J68" s="28">
        <f t="shared" ref="J68:J88" si="93">DEGREES(ATAN2(I68,G68))</f>
        <v>45</v>
      </c>
      <c r="K68" s="29">
        <f>SQRT(G68*G68+H68*H68+I68*I68)</f>
        <v>1.4142135623730951</v>
      </c>
      <c r="L68" s="32">
        <v>1</v>
      </c>
      <c r="M68" s="33">
        <v>3</v>
      </c>
      <c r="N68" s="74">
        <f t="shared" ref="N68:N88" si="94">M68/(I68*(1-L68)+M68)*G68</f>
        <v>1</v>
      </c>
      <c r="O68" s="74">
        <f t="shared" ref="O68:O88" si="95">M68/(I68*(1-L68)+M68)*H68</f>
        <v>0</v>
      </c>
      <c r="P68" s="74">
        <f t="shared" ref="P68:P88" si="96">M68/(I68*(1-L68)+M68)*I68</f>
        <v>1</v>
      </c>
      <c r="Q68" s="28">
        <f t="shared" ref="Q68:Q88" si="97">DEGREES(ATAN2(P68,N68))</f>
        <v>45</v>
      </c>
      <c r="R68" s="29">
        <f>SQRT(N68*N68+O68*O68+P68*P68)</f>
        <v>1.4142135623730951</v>
      </c>
      <c r="S68" s="32">
        <v>0.75</v>
      </c>
      <c r="T68" s="33">
        <v>3</v>
      </c>
      <c r="U68" s="74">
        <f t="shared" ref="U68:U88" si="98">T68/(I68*(1-S68)+T68)*G68</f>
        <v>0.92307692307692313</v>
      </c>
      <c r="V68" s="74">
        <f t="shared" ref="V68:V88" si="99">T68/(I68*(1-S68)+T68)*H68</f>
        <v>0</v>
      </c>
      <c r="W68" s="74">
        <f t="shared" ref="W68:W88" si="100">T68/(I68*(1-S68)+T68)*I68</f>
        <v>0.92307692307692313</v>
      </c>
      <c r="X68" s="28">
        <f t="shared" ref="X68:X86" si="101">DEGREES(ATAN2(W68,U68))</f>
        <v>45</v>
      </c>
      <c r="Y68" s="30">
        <f>SQRT(U68*U68+V68*V68+W68*W68)</f>
        <v>1.3054279037290109</v>
      </c>
      <c r="Z68" s="34">
        <v>1.5</v>
      </c>
      <c r="AA68" s="33">
        <v>3</v>
      </c>
      <c r="AB68" s="74">
        <f t="shared" ref="AB68:AB88" si="102">AA68/(I68*(1-Z68)+AA68)*G68</f>
        <v>1.2</v>
      </c>
      <c r="AC68" s="74">
        <f t="shared" ref="AC68:AC88" si="103">AA68/(I68*(1-Z68)+AA68)*H68</f>
        <v>0</v>
      </c>
      <c r="AD68" s="74">
        <f t="shared" ref="AD68:AD88" si="104">AA68/(I68*(1-Z68)+AA68)*I68</f>
        <v>1.2</v>
      </c>
      <c r="AE68" s="28">
        <f t="shared" ref="AE68:AE73" si="105">DEGREES(ATAN2(AD68,AB68))</f>
        <v>45</v>
      </c>
      <c r="AF68" s="30">
        <f>SQRT(AB68*AB68+AC68*AC68+AD68*AD68)</f>
        <v>1.697056274847714</v>
      </c>
      <c r="AG68" s="6"/>
      <c r="AH68" s="6"/>
      <c r="AI68" s="6"/>
      <c r="AJ68" s="13" t="s">
        <v>15</v>
      </c>
      <c r="AK68" s="48">
        <v>1</v>
      </c>
      <c r="AL68" s="7">
        <v>0</v>
      </c>
      <c r="AM68" s="7">
        <v>1.3</v>
      </c>
      <c r="AN68" s="29">
        <f t="shared" ref="AN68:AN88" si="106">DEGREES(ATAN2(AM68,AK68))</f>
        <v>37.568592028827496</v>
      </c>
      <c r="AO68" s="29">
        <f>SQRT(AK68*AK68+AL68*AL68+AM68*AM68)</f>
        <v>1.6401219466856727</v>
      </c>
      <c r="AP68" s="32">
        <v>1</v>
      </c>
      <c r="AQ68" s="33">
        <v>3</v>
      </c>
      <c r="AR68" s="74">
        <f t="shared" ref="AR68:AR88" si="107">AQ68/(AM68*(1-AP68)+AQ68)*AK68</f>
        <v>1</v>
      </c>
      <c r="AS68" s="74">
        <f t="shared" ref="AS68:AS88" si="108">AQ68/(AM68*(1-AP68)+AQ68)*AL68</f>
        <v>0</v>
      </c>
      <c r="AT68" s="74">
        <f t="shared" ref="AT68:AT88" si="109">AQ68/(AM68*(1-AP68)+AQ68)*AM68</f>
        <v>1.3</v>
      </c>
      <c r="AU68" s="28">
        <f t="shared" ref="AU68:AU88" si="110">DEGREES(ATAN2(AT68,AR68))</f>
        <v>37.568592028827496</v>
      </c>
      <c r="AV68" s="29">
        <f>SQRT(AR68*AR68+AS68*AS68+AT68*AT68)</f>
        <v>1.6401219466856727</v>
      </c>
      <c r="AW68" s="32">
        <v>0.75</v>
      </c>
      <c r="AX68" s="33">
        <v>3</v>
      </c>
      <c r="AY68" s="74">
        <f t="shared" ref="AY68:AY88" si="111">AX68/(AM68*(1-AW68)+AX68)*AK68</f>
        <v>0.90225563909774431</v>
      </c>
      <c r="AZ68" s="74">
        <f t="shared" ref="AZ68:AZ88" si="112">AX68/(AM68*(1-AW68)+AX68)*AL68</f>
        <v>0</v>
      </c>
      <c r="BA68" s="74">
        <f t="shared" ref="BA68:BA88" si="113">AX68/(AM68*(1-AW68)+AX68)*AM68</f>
        <v>1.1729323308270676</v>
      </c>
      <c r="BB68" s="28">
        <f t="shared" ref="BB68:BB86" si="114">DEGREES(ATAN2(BA68,AY68))</f>
        <v>37.568592028827496</v>
      </c>
      <c r="BC68" s="30">
        <f>SQRT(AY68*AY68+AZ68*AZ68+BA68*BA68)</f>
        <v>1.479809275205118</v>
      </c>
      <c r="BD68" s="34">
        <v>1.5</v>
      </c>
      <c r="BE68" s="33">
        <v>3</v>
      </c>
      <c r="BF68" s="74">
        <f t="shared" ref="BF68:BF88" si="115">BE68/(AM68*(1-BD68)+BE68)*AK68</f>
        <v>1.2765957446808509</v>
      </c>
      <c r="BG68" s="74">
        <f t="shared" ref="BG68:BG88" si="116">BE68/(AM68*(1-BD68)+BE68)*AL68</f>
        <v>0</v>
      </c>
      <c r="BH68" s="74">
        <f t="shared" ref="BH68:BH88" si="117">BE68/(AM68*(1-BD68)+BE68)*AM68</f>
        <v>1.6595744680851063</v>
      </c>
      <c r="BI68" s="70">
        <f t="shared" ref="BI68:BI72" si="118">DEGREES(ATAN2(BH68,BF68))</f>
        <v>37.568592028827496</v>
      </c>
      <c r="BJ68" s="30">
        <f>SQRT(BF68*BF68+BG68*BG68+BH68*BH68)</f>
        <v>2.0937726978966031</v>
      </c>
      <c r="BN68" s="49">
        <f t="shared" si="90"/>
        <v>2.2590838431257754</v>
      </c>
      <c r="BO68" s="39">
        <f t="shared" si="91"/>
        <v>1.7438137147610711</v>
      </c>
      <c r="BP68" s="38">
        <f t="shared" si="92"/>
        <v>3.967164230488891</v>
      </c>
      <c r="BR68" s="57">
        <f t="shared" ref="BR68:BR88" si="119">BO68-BN68</f>
        <v>-0.51527012836470432</v>
      </c>
      <c r="BS68" s="56">
        <f t="shared" ref="BS68:BS88" si="120">BP68-BN68</f>
        <v>1.7080803873631156</v>
      </c>
    </row>
    <row r="69" spans="6:71" x14ac:dyDescent="0.25">
      <c r="F69" s="14" t="s">
        <v>16</v>
      </c>
      <c r="G69" s="10">
        <v>1</v>
      </c>
      <c r="H69" s="2">
        <v>0</v>
      </c>
      <c r="I69" s="2">
        <f>I68+1</f>
        <v>2</v>
      </c>
      <c r="J69" s="5">
        <f t="shared" si="93"/>
        <v>26.56505117707799</v>
      </c>
      <c r="K69" s="31">
        <f t="shared" ref="K69:K88" si="121">SQRT(G69*G69+H69*H69+I69*I69)</f>
        <v>2.2360679774997898</v>
      </c>
      <c r="L69" s="12">
        <v>1</v>
      </c>
      <c r="M69" s="8">
        <v>3</v>
      </c>
      <c r="N69" s="73">
        <f t="shared" si="94"/>
        <v>1</v>
      </c>
      <c r="O69" s="73">
        <f t="shared" si="95"/>
        <v>0</v>
      </c>
      <c r="P69" s="73">
        <f t="shared" si="96"/>
        <v>2</v>
      </c>
      <c r="Q69" s="5">
        <f t="shared" si="97"/>
        <v>26.56505117707799</v>
      </c>
      <c r="R69" s="31">
        <f t="shared" ref="R69:R88" si="122">SQRT(N69*N69+O69*O69+P69*P69)</f>
        <v>2.2360679774997898</v>
      </c>
      <c r="S69" s="12">
        <v>0.75</v>
      </c>
      <c r="T69" s="8">
        <v>3</v>
      </c>
      <c r="U69" s="73">
        <f t="shared" si="98"/>
        <v>0.8571428571428571</v>
      </c>
      <c r="V69" s="73">
        <f t="shared" si="99"/>
        <v>0</v>
      </c>
      <c r="W69" s="73">
        <f t="shared" si="100"/>
        <v>1.7142857142857142</v>
      </c>
      <c r="X69" s="5">
        <f t="shared" si="101"/>
        <v>26.56505117707799</v>
      </c>
      <c r="Y69" s="11">
        <f t="shared" ref="Y69:Y88" si="123">SQRT(U69*U69+V69*V69+W69*W69)</f>
        <v>1.9166296949998196</v>
      </c>
      <c r="Z69" s="9">
        <v>1.5</v>
      </c>
      <c r="AA69" s="8">
        <v>3</v>
      </c>
      <c r="AB69" s="73">
        <f t="shared" si="102"/>
        <v>1.5</v>
      </c>
      <c r="AC69" s="73">
        <f t="shared" si="103"/>
        <v>0</v>
      </c>
      <c r="AD69" s="73">
        <f t="shared" si="104"/>
        <v>3</v>
      </c>
      <c r="AE69" s="5">
        <f t="shared" si="105"/>
        <v>26.56505117707799</v>
      </c>
      <c r="AF69" s="11">
        <f t="shared" ref="AF69:AF88" si="124">SQRT(AB69*AB69+AC69*AC69+AD69*AD69)</f>
        <v>3.3541019662496847</v>
      </c>
      <c r="AG69" s="6"/>
      <c r="AH69" s="6"/>
      <c r="AI69" s="6"/>
      <c r="AJ69" s="14" t="s">
        <v>16</v>
      </c>
      <c r="AK69" s="10">
        <v>1</v>
      </c>
      <c r="AL69" s="2">
        <v>0</v>
      </c>
      <c r="AM69" s="2">
        <f>AM68+1</f>
        <v>2.2999999999999998</v>
      </c>
      <c r="AN69" s="31">
        <f t="shared" si="106"/>
        <v>23.498565675952097</v>
      </c>
      <c r="AO69" s="31">
        <f t="shared" ref="AO69:AO88" si="125">SQRT(AK69*AK69+AL69*AL69+AM69*AM69)</f>
        <v>2.5079872407968904</v>
      </c>
      <c r="AP69" s="12">
        <v>1</v>
      </c>
      <c r="AQ69" s="8">
        <v>3</v>
      </c>
      <c r="AR69" s="73">
        <f t="shared" si="107"/>
        <v>1</v>
      </c>
      <c r="AS69" s="73">
        <f t="shared" si="108"/>
        <v>0</v>
      </c>
      <c r="AT69" s="73">
        <f t="shared" si="109"/>
        <v>2.2999999999999998</v>
      </c>
      <c r="AU69" s="5">
        <f t="shared" si="110"/>
        <v>23.498565675952097</v>
      </c>
      <c r="AV69" s="31">
        <f t="shared" ref="AV69:AV88" si="126">SQRT(AR69*AR69+AS69*AS69+AT69*AT69)</f>
        <v>2.5079872407968904</v>
      </c>
      <c r="AW69" s="12">
        <v>0.75</v>
      </c>
      <c r="AX69" s="8">
        <v>3</v>
      </c>
      <c r="AY69" s="73">
        <f t="shared" si="111"/>
        <v>0.83916083916083917</v>
      </c>
      <c r="AZ69" s="73">
        <f t="shared" si="112"/>
        <v>0</v>
      </c>
      <c r="BA69" s="73">
        <f t="shared" si="113"/>
        <v>1.93006993006993</v>
      </c>
      <c r="BB69" s="5">
        <f t="shared" si="114"/>
        <v>23.498565675952097</v>
      </c>
      <c r="BC69" s="11">
        <f t="shared" ref="BC69:BC88" si="127">SQRT(AY69*AY69+AZ69*AZ69+BA69*BA69)</f>
        <v>2.1046046775917961</v>
      </c>
      <c r="BD69" s="9">
        <v>1.5</v>
      </c>
      <c r="BE69" s="8">
        <v>3</v>
      </c>
      <c r="BF69" s="73">
        <f t="shared" si="115"/>
        <v>1.6216216216216215</v>
      </c>
      <c r="BG69" s="73">
        <f t="shared" si="116"/>
        <v>0</v>
      </c>
      <c r="BH69" s="73">
        <f t="shared" si="117"/>
        <v>3.7297297297297289</v>
      </c>
      <c r="BI69" s="71">
        <f t="shared" si="118"/>
        <v>23.498565675952097</v>
      </c>
      <c r="BJ69" s="11">
        <f t="shared" ref="BJ69:BJ88" si="128">SQRT(BF69*BF69+BG69*BG69+BH69*BH69)</f>
        <v>4.0670063364273892</v>
      </c>
      <c r="BN69" s="40">
        <f t="shared" si="90"/>
        <v>2.7191926329710059</v>
      </c>
      <c r="BO69" s="44">
        <f t="shared" si="91"/>
        <v>1.8797498259197654</v>
      </c>
      <c r="BP69" s="42">
        <f t="shared" si="92"/>
        <v>7.1290437017770447</v>
      </c>
      <c r="BR69" s="57">
        <f t="shared" si="119"/>
        <v>-0.83944280705124052</v>
      </c>
      <c r="BS69" s="58">
        <f t="shared" si="120"/>
        <v>4.4098510688060388</v>
      </c>
    </row>
    <row r="70" spans="6:71" x14ac:dyDescent="0.25">
      <c r="F70" s="14" t="s">
        <v>17</v>
      </c>
      <c r="G70" s="10">
        <v>1</v>
      </c>
      <c r="H70" s="2">
        <v>0</v>
      </c>
      <c r="I70" s="2">
        <f t="shared" ref="I70:I88" si="129">I69+1</f>
        <v>3</v>
      </c>
      <c r="J70" s="5">
        <f t="shared" si="93"/>
        <v>18.43494882292201</v>
      </c>
      <c r="K70" s="31">
        <f t="shared" si="121"/>
        <v>3.1622776601683795</v>
      </c>
      <c r="L70" s="12">
        <v>1</v>
      </c>
      <c r="M70" s="8">
        <v>3</v>
      </c>
      <c r="N70" s="73">
        <f t="shared" si="94"/>
        <v>1</v>
      </c>
      <c r="O70" s="73">
        <f t="shared" si="95"/>
        <v>0</v>
      </c>
      <c r="P70" s="73">
        <f t="shared" si="96"/>
        <v>3</v>
      </c>
      <c r="Q70" s="5">
        <f t="shared" si="97"/>
        <v>18.43494882292201</v>
      </c>
      <c r="R70" s="31">
        <f t="shared" si="122"/>
        <v>3.1622776601683795</v>
      </c>
      <c r="S70" s="12">
        <v>0.75</v>
      </c>
      <c r="T70" s="8">
        <v>3</v>
      </c>
      <c r="U70" s="73">
        <f t="shared" si="98"/>
        <v>0.8</v>
      </c>
      <c r="V70" s="73">
        <f t="shared" si="99"/>
        <v>0</v>
      </c>
      <c r="W70" s="73">
        <f t="shared" si="100"/>
        <v>2.4000000000000004</v>
      </c>
      <c r="X70" s="5">
        <f t="shared" si="101"/>
        <v>18.43494882292201</v>
      </c>
      <c r="Y70" s="11">
        <f t="shared" si="123"/>
        <v>2.529822128134704</v>
      </c>
      <c r="Z70" s="9">
        <v>1.5</v>
      </c>
      <c r="AA70" s="8">
        <v>3</v>
      </c>
      <c r="AB70" s="73">
        <f t="shared" si="102"/>
        <v>2</v>
      </c>
      <c r="AC70" s="73">
        <f t="shared" si="103"/>
        <v>0</v>
      </c>
      <c r="AD70" s="73">
        <f t="shared" si="104"/>
        <v>6</v>
      </c>
      <c r="AE70" s="5">
        <f t="shared" si="105"/>
        <v>18.43494882292201</v>
      </c>
      <c r="AF70" s="11">
        <f t="shared" si="124"/>
        <v>6.324555320336759</v>
      </c>
      <c r="AG70" s="6"/>
      <c r="AH70" s="6"/>
      <c r="AI70" s="6"/>
      <c r="AJ70" s="14" t="s">
        <v>17</v>
      </c>
      <c r="AK70" s="10">
        <v>1</v>
      </c>
      <c r="AL70" s="2">
        <v>0</v>
      </c>
      <c r="AM70" s="2">
        <f t="shared" ref="AM70:AM88" si="130">AM69+1</f>
        <v>3.3</v>
      </c>
      <c r="AN70" s="31">
        <f t="shared" si="106"/>
        <v>16.858398767738279</v>
      </c>
      <c r="AO70" s="31">
        <f t="shared" si="125"/>
        <v>3.4481879299133333</v>
      </c>
      <c r="AP70" s="12">
        <v>1</v>
      </c>
      <c r="AQ70" s="8">
        <v>3</v>
      </c>
      <c r="AR70" s="73">
        <f t="shared" si="107"/>
        <v>1</v>
      </c>
      <c r="AS70" s="73">
        <f t="shared" si="108"/>
        <v>0</v>
      </c>
      <c r="AT70" s="73">
        <f t="shared" si="109"/>
        <v>3.3</v>
      </c>
      <c r="AU70" s="5">
        <f t="shared" si="110"/>
        <v>16.858398767738279</v>
      </c>
      <c r="AV70" s="31">
        <f t="shared" si="126"/>
        <v>3.4481879299133333</v>
      </c>
      <c r="AW70" s="12">
        <v>0.75</v>
      </c>
      <c r="AX70" s="8">
        <v>3</v>
      </c>
      <c r="AY70" s="73">
        <f t="shared" si="111"/>
        <v>0.78431372549019607</v>
      </c>
      <c r="AZ70" s="73">
        <f t="shared" si="112"/>
        <v>0</v>
      </c>
      <c r="BA70" s="73">
        <f t="shared" si="113"/>
        <v>2.5882352941176467</v>
      </c>
      <c r="BB70" s="5">
        <f t="shared" si="114"/>
        <v>16.858398767738279</v>
      </c>
      <c r="BC70" s="11">
        <f t="shared" si="127"/>
        <v>2.7044611215006533</v>
      </c>
      <c r="BD70" s="9">
        <v>1.5</v>
      </c>
      <c r="BE70" s="8">
        <v>3</v>
      </c>
      <c r="BF70" s="73">
        <f t="shared" si="115"/>
        <v>2.2222222222222219</v>
      </c>
      <c r="BG70" s="73">
        <f t="shared" si="116"/>
        <v>0</v>
      </c>
      <c r="BH70" s="73">
        <f t="shared" si="117"/>
        <v>7.3333333333333321</v>
      </c>
      <c r="BI70" s="71">
        <f t="shared" si="118"/>
        <v>16.858398767738279</v>
      </c>
      <c r="BJ70" s="11">
        <f t="shared" si="128"/>
        <v>7.6626398442518511</v>
      </c>
      <c r="BN70" s="40">
        <f t="shared" si="90"/>
        <v>2.8591026974495382</v>
      </c>
      <c r="BO70" s="44">
        <f t="shared" si="91"/>
        <v>1.7463899336594935</v>
      </c>
      <c r="BP70" s="42">
        <f t="shared" si="92"/>
        <v>13.38084523915092</v>
      </c>
      <c r="BR70" s="57">
        <f t="shared" si="119"/>
        <v>-1.1127127637900447</v>
      </c>
      <c r="BS70" s="58">
        <f t="shared" si="120"/>
        <v>10.521742541701382</v>
      </c>
    </row>
    <row r="71" spans="6:71" x14ac:dyDescent="0.25">
      <c r="F71" s="14" t="s">
        <v>18</v>
      </c>
      <c r="G71" s="10">
        <v>1</v>
      </c>
      <c r="H71" s="2">
        <v>0</v>
      </c>
      <c r="I71" s="2">
        <f t="shared" si="129"/>
        <v>4</v>
      </c>
      <c r="J71" s="5">
        <f t="shared" si="93"/>
        <v>14.036243467926479</v>
      </c>
      <c r="K71" s="31">
        <f t="shared" si="121"/>
        <v>4.1231056256176606</v>
      </c>
      <c r="L71" s="12">
        <v>1</v>
      </c>
      <c r="M71" s="8">
        <v>3</v>
      </c>
      <c r="N71" s="73">
        <f t="shared" si="94"/>
        <v>1</v>
      </c>
      <c r="O71" s="73">
        <f t="shared" si="95"/>
        <v>0</v>
      </c>
      <c r="P71" s="73">
        <f t="shared" si="96"/>
        <v>4</v>
      </c>
      <c r="Q71" s="5">
        <f t="shared" si="97"/>
        <v>14.036243467926479</v>
      </c>
      <c r="R71" s="31">
        <f t="shared" si="122"/>
        <v>4.1231056256176606</v>
      </c>
      <c r="S71" s="12">
        <v>0.75</v>
      </c>
      <c r="T71" s="8">
        <v>3</v>
      </c>
      <c r="U71" s="73">
        <f t="shared" si="98"/>
        <v>0.75</v>
      </c>
      <c r="V71" s="73">
        <f t="shared" si="99"/>
        <v>0</v>
      </c>
      <c r="W71" s="73">
        <f t="shared" si="100"/>
        <v>3</v>
      </c>
      <c r="X71" s="5">
        <f t="shared" si="101"/>
        <v>14.036243467926479</v>
      </c>
      <c r="Y71" s="11">
        <f t="shared" si="123"/>
        <v>3.0923292192132452</v>
      </c>
      <c r="Z71" s="9">
        <v>1.5</v>
      </c>
      <c r="AA71" s="8">
        <v>3</v>
      </c>
      <c r="AB71" s="73">
        <f t="shared" si="102"/>
        <v>3</v>
      </c>
      <c r="AC71" s="73">
        <f t="shared" si="103"/>
        <v>0</v>
      </c>
      <c r="AD71" s="73">
        <f t="shared" si="104"/>
        <v>12</v>
      </c>
      <c r="AE71" s="5">
        <f t="shared" si="105"/>
        <v>14.036243467926479</v>
      </c>
      <c r="AF71" s="11">
        <f t="shared" si="124"/>
        <v>12.369316876852981</v>
      </c>
      <c r="AG71" s="6"/>
      <c r="AH71" s="6"/>
      <c r="AI71" s="6"/>
      <c r="AJ71" s="14" t="s">
        <v>18</v>
      </c>
      <c r="AK71" s="10">
        <v>1</v>
      </c>
      <c r="AL71" s="2">
        <v>0</v>
      </c>
      <c r="AM71" s="2">
        <f t="shared" si="130"/>
        <v>4.3</v>
      </c>
      <c r="AN71" s="31">
        <f t="shared" si="106"/>
        <v>13.091893064346847</v>
      </c>
      <c r="AO71" s="31">
        <f t="shared" si="125"/>
        <v>4.4147480109288226</v>
      </c>
      <c r="AP71" s="12">
        <v>1</v>
      </c>
      <c r="AQ71" s="8">
        <v>3</v>
      </c>
      <c r="AR71" s="73">
        <f t="shared" si="107"/>
        <v>1</v>
      </c>
      <c r="AS71" s="73">
        <f t="shared" si="108"/>
        <v>0</v>
      </c>
      <c r="AT71" s="73">
        <f t="shared" si="109"/>
        <v>4.3</v>
      </c>
      <c r="AU71" s="5">
        <f t="shared" si="110"/>
        <v>13.091893064346847</v>
      </c>
      <c r="AV71" s="31">
        <f t="shared" si="126"/>
        <v>4.4147480109288226</v>
      </c>
      <c r="AW71" s="12">
        <v>0.75</v>
      </c>
      <c r="AX71" s="8">
        <v>3</v>
      </c>
      <c r="AY71" s="73">
        <f t="shared" si="111"/>
        <v>0.73619631901840488</v>
      </c>
      <c r="AZ71" s="73">
        <f t="shared" si="112"/>
        <v>0</v>
      </c>
      <c r="BA71" s="73">
        <f t="shared" si="113"/>
        <v>3.165644171779141</v>
      </c>
      <c r="BB71" s="5">
        <f t="shared" si="114"/>
        <v>13.091893064346847</v>
      </c>
      <c r="BC71" s="11">
        <f t="shared" si="127"/>
        <v>3.2501212350396242</v>
      </c>
      <c r="BD71" s="9">
        <v>1.5</v>
      </c>
      <c r="BE71" s="8">
        <v>3</v>
      </c>
      <c r="BF71" s="73">
        <f t="shared" si="115"/>
        <v>3.5294117647058818</v>
      </c>
      <c r="BG71" s="73">
        <f t="shared" si="116"/>
        <v>0</v>
      </c>
      <c r="BH71" s="73">
        <f t="shared" si="117"/>
        <v>15.176470588235292</v>
      </c>
      <c r="BI71" s="71">
        <f t="shared" si="118"/>
        <v>13.091893064346847</v>
      </c>
      <c r="BJ71" s="11">
        <f t="shared" si="128"/>
        <v>15.581463567984079</v>
      </c>
      <c r="BN71" s="40">
        <f t="shared" si="90"/>
        <v>2.9164238531116204</v>
      </c>
      <c r="BO71" s="44">
        <f t="shared" si="91"/>
        <v>1.5779201582637903</v>
      </c>
      <c r="BP71" s="42">
        <f t="shared" si="92"/>
        <v>32.121466911310975</v>
      </c>
      <c r="BR71" s="57">
        <f t="shared" si="119"/>
        <v>-1.3385036948478302</v>
      </c>
      <c r="BS71" s="58">
        <f t="shared" si="120"/>
        <v>29.205043058199355</v>
      </c>
    </row>
    <row r="72" spans="6:71" x14ac:dyDescent="0.25">
      <c r="F72" s="14" t="s">
        <v>19</v>
      </c>
      <c r="G72" s="10">
        <v>1</v>
      </c>
      <c r="H72" s="2">
        <v>0</v>
      </c>
      <c r="I72" s="2">
        <f t="shared" si="129"/>
        <v>5</v>
      </c>
      <c r="J72" s="5">
        <f t="shared" si="93"/>
        <v>11.309932474020215</v>
      </c>
      <c r="K72" s="31">
        <f t="shared" si="121"/>
        <v>5.0990195135927845</v>
      </c>
      <c r="L72" s="12">
        <v>1</v>
      </c>
      <c r="M72" s="8">
        <v>3</v>
      </c>
      <c r="N72" s="73">
        <f t="shared" si="94"/>
        <v>1</v>
      </c>
      <c r="O72" s="73">
        <f t="shared" si="95"/>
        <v>0</v>
      </c>
      <c r="P72" s="73">
        <f t="shared" si="96"/>
        <v>5</v>
      </c>
      <c r="Q72" s="5">
        <f t="shared" si="97"/>
        <v>11.309932474020215</v>
      </c>
      <c r="R72" s="31">
        <f t="shared" si="122"/>
        <v>5.0990195135927845</v>
      </c>
      <c r="S72" s="12">
        <v>0.75</v>
      </c>
      <c r="T72" s="8">
        <v>3</v>
      </c>
      <c r="U72" s="73">
        <f t="shared" si="98"/>
        <v>0.70588235294117652</v>
      </c>
      <c r="V72" s="73">
        <f t="shared" si="99"/>
        <v>0</v>
      </c>
      <c r="W72" s="73">
        <f t="shared" si="100"/>
        <v>3.5294117647058827</v>
      </c>
      <c r="X72" s="5">
        <f t="shared" si="101"/>
        <v>11.309932474020213</v>
      </c>
      <c r="Y72" s="11">
        <f t="shared" si="123"/>
        <v>3.5993078919478485</v>
      </c>
      <c r="Z72" s="9">
        <v>1.5</v>
      </c>
      <c r="AA72" s="8">
        <v>3</v>
      </c>
      <c r="AB72" s="73">
        <f t="shared" si="102"/>
        <v>6</v>
      </c>
      <c r="AC72" s="73">
        <f t="shared" si="103"/>
        <v>0</v>
      </c>
      <c r="AD72" s="73">
        <f t="shared" si="104"/>
        <v>30</v>
      </c>
      <c r="AE72" s="5">
        <f t="shared" si="105"/>
        <v>11.309932474020215</v>
      </c>
      <c r="AF72" s="11">
        <f t="shared" si="124"/>
        <v>30.594117081556711</v>
      </c>
      <c r="AG72" s="6"/>
      <c r="AH72" s="6"/>
      <c r="AI72" s="6"/>
      <c r="AJ72" s="14" t="s">
        <v>19</v>
      </c>
      <c r="AK72" s="10">
        <v>1</v>
      </c>
      <c r="AL72" s="2">
        <v>0</v>
      </c>
      <c r="AM72" s="2">
        <f t="shared" si="130"/>
        <v>5.3</v>
      </c>
      <c r="AN72" s="31">
        <f t="shared" si="106"/>
        <v>10.684912400002718</v>
      </c>
      <c r="AO72" s="31">
        <f t="shared" si="125"/>
        <v>5.3935146240647205</v>
      </c>
      <c r="AP72" s="12">
        <v>1</v>
      </c>
      <c r="AQ72" s="8">
        <v>3</v>
      </c>
      <c r="AR72" s="73">
        <f t="shared" si="107"/>
        <v>1</v>
      </c>
      <c r="AS72" s="73">
        <f t="shared" si="108"/>
        <v>0</v>
      </c>
      <c r="AT72" s="73">
        <f t="shared" si="109"/>
        <v>5.3</v>
      </c>
      <c r="AU72" s="5">
        <f t="shared" si="110"/>
        <v>10.684912400002718</v>
      </c>
      <c r="AV72" s="31">
        <f t="shared" si="126"/>
        <v>5.3935146240647205</v>
      </c>
      <c r="AW72" s="12">
        <v>0.75</v>
      </c>
      <c r="AX72" s="8">
        <v>3</v>
      </c>
      <c r="AY72" s="73">
        <f t="shared" si="111"/>
        <v>0.69364161849710981</v>
      </c>
      <c r="AZ72" s="73">
        <f t="shared" si="112"/>
        <v>0</v>
      </c>
      <c r="BA72" s="73">
        <f t="shared" si="113"/>
        <v>3.6763005780346818</v>
      </c>
      <c r="BB72" s="5">
        <f t="shared" si="114"/>
        <v>10.684912400002718</v>
      </c>
      <c r="BC72" s="11">
        <f t="shared" si="127"/>
        <v>3.741166213224083</v>
      </c>
      <c r="BD72" s="9">
        <v>1.5</v>
      </c>
      <c r="BE72" s="8">
        <v>3</v>
      </c>
      <c r="BF72" s="73">
        <f t="shared" si="115"/>
        <v>8.5714285714285694</v>
      </c>
      <c r="BG72" s="73">
        <f t="shared" si="116"/>
        <v>0</v>
      </c>
      <c r="BH72" s="73">
        <f t="shared" si="117"/>
        <v>45.428571428571416</v>
      </c>
      <c r="BI72" s="71">
        <f t="shared" si="118"/>
        <v>10.684912400002718</v>
      </c>
      <c r="BJ72" s="11">
        <f t="shared" si="128"/>
        <v>46.230125349126162</v>
      </c>
      <c r="BN72" s="40">
        <f t="shared" si="90"/>
        <v>2.9449511047193599</v>
      </c>
      <c r="BO72" s="44">
        <f t="shared" si="91"/>
        <v>1.4185832127623454</v>
      </c>
      <c r="BP72" s="42">
        <f t="shared" si="92"/>
        <v>156.36008267569451</v>
      </c>
      <c r="BR72" s="57">
        <f t="shared" si="119"/>
        <v>-1.5263678919570145</v>
      </c>
      <c r="BS72" s="58">
        <f t="shared" si="120"/>
        <v>153.41513157097515</v>
      </c>
    </row>
    <row r="73" spans="6:71" x14ac:dyDescent="0.25">
      <c r="F73" s="14" t="s">
        <v>20</v>
      </c>
      <c r="G73" s="10">
        <v>1</v>
      </c>
      <c r="H73" s="2">
        <v>0</v>
      </c>
      <c r="I73" s="2">
        <f t="shared" si="129"/>
        <v>6</v>
      </c>
      <c r="J73" s="5">
        <f t="shared" si="93"/>
        <v>9.4623222080256166</v>
      </c>
      <c r="K73" s="31">
        <f t="shared" si="121"/>
        <v>6.0827625302982193</v>
      </c>
      <c r="L73" s="12">
        <v>1</v>
      </c>
      <c r="M73" s="8">
        <v>3</v>
      </c>
      <c r="N73" s="73">
        <f t="shared" si="94"/>
        <v>1</v>
      </c>
      <c r="O73" s="73">
        <f t="shared" si="95"/>
        <v>0</v>
      </c>
      <c r="P73" s="73">
        <f t="shared" si="96"/>
        <v>6</v>
      </c>
      <c r="Q73" s="5">
        <f t="shared" si="97"/>
        <v>9.4623222080256166</v>
      </c>
      <c r="R73" s="31">
        <f t="shared" si="122"/>
        <v>6.0827625302982193</v>
      </c>
      <c r="S73" s="12">
        <v>0.75</v>
      </c>
      <c r="T73" s="8">
        <v>3</v>
      </c>
      <c r="U73" s="73">
        <f t="shared" si="98"/>
        <v>0.66666666666666663</v>
      </c>
      <c r="V73" s="73">
        <f t="shared" si="99"/>
        <v>0</v>
      </c>
      <c r="W73" s="73">
        <f t="shared" si="100"/>
        <v>4</v>
      </c>
      <c r="X73" s="5">
        <f t="shared" si="101"/>
        <v>9.4623222080256166</v>
      </c>
      <c r="Y73" s="11">
        <f t="shared" si="123"/>
        <v>4.0551750201988126</v>
      </c>
      <c r="Z73" s="9">
        <v>1.5</v>
      </c>
      <c r="AA73" s="8">
        <v>3.0000100000000001</v>
      </c>
      <c r="AB73" s="73">
        <f t="shared" si="102"/>
        <v>300000.99999803462</v>
      </c>
      <c r="AC73" s="73">
        <f t="shared" si="103"/>
        <v>0</v>
      </c>
      <c r="AD73" s="73">
        <f t="shared" si="104"/>
        <v>1800005.9999882076</v>
      </c>
      <c r="AE73" s="5">
        <f t="shared" si="105"/>
        <v>9.4623222080256184</v>
      </c>
      <c r="AF73" s="11">
        <f t="shared" si="124"/>
        <v>1824834.8418400411</v>
      </c>
      <c r="AG73" s="6"/>
      <c r="AH73" s="6"/>
      <c r="AI73" s="6"/>
      <c r="AJ73" s="14" t="s">
        <v>20</v>
      </c>
      <c r="AK73" s="10">
        <v>1</v>
      </c>
      <c r="AL73" s="2">
        <v>0</v>
      </c>
      <c r="AM73" s="2">
        <f t="shared" si="130"/>
        <v>6.3</v>
      </c>
      <c r="AN73" s="31">
        <f t="shared" si="106"/>
        <v>9.0193224313816831</v>
      </c>
      <c r="AO73" s="31">
        <f t="shared" si="125"/>
        <v>6.3788713735268248</v>
      </c>
      <c r="AP73" s="12">
        <v>1</v>
      </c>
      <c r="AQ73" s="8">
        <v>3</v>
      </c>
      <c r="AR73" s="73">
        <f t="shared" si="107"/>
        <v>1</v>
      </c>
      <c r="AS73" s="73">
        <f t="shared" si="108"/>
        <v>0</v>
      </c>
      <c r="AT73" s="73">
        <f t="shared" si="109"/>
        <v>6.3</v>
      </c>
      <c r="AU73" s="5">
        <f t="shared" si="110"/>
        <v>9.0193224313816831</v>
      </c>
      <c r="AV73" s="31">
        <f t="shared" si="126"/>
        <v>6.3788713735268248</v>
      </c>
      <c r="AW73" s="12">
        <v>0.75</v>
      </c>
      <c r="AX73" s="8">
        <v>3</v>
      </c>
      <c r="AY73" s="73">
        <f t="shared" si="111"/>
        <v>0.65573770491803274</v>
      </c>
      <c r="AZ73" s="73">
        <f t="shared" si="112"/>
        <v>0</v>
      </c>
      <c r="BA73" s="73">
        <f t="shared" si="113"/>
        <v>4.1311475409836058</v>
      </c>
      <c r="BB73" s="5">
        <f t="shared" si="114"/>
        <v>9.0193224313816849</v>
      </c>
      <c r="BC73" s="11">
        <f t="shared" si="127"/>
        <v>4.1828664744438191</v>
      </c>
      <c r="BD73" s="9">
        <v>1.5</v>
      </c>
      <c r="BE73" s="8">
        <v>3</v>
      </c>
      <c r="BF73" s="73">
        <f t="shared" si="115"/>
        <v>-20.000000000000011</v>
      </c>
      <c r="BG73" s="73">
        <f t="shared" si="116"/>
        <v>0</v>
      </c>
      <c r="BH73" s="73">
        <f t="shared" si="117"/>
        <v>-126.00000000000006</v>
      </c>
      <c r="BI73" s="71">
        <f>180+DEGREES(ATAN2(BH73,BF73))</f>
        <v>9.0193224313816813</v>
      </c>
      <c r="BJ73" s="11">
        <f t="shared" si="128"/>
        <v>127.57742747053655</v>
      </c>
      <c r="BN73" s="40">
        <f t="shared" si="90"/>
        <v>2.9610884322860542</v>
      </c>
      <c r="BO73" s="44">
        <f t="shared" si="91"/>
        <v>1.276914542450065</v>
      </c>
      <c r="BP73" s="42">
        <f t="shared" si="92"/>
        <v>-18247072.644125704</v>
      </c>
      <c r="BR73" s="57">
        <f t="shared" si="119"/>
        <v>-1.6841738898359893</v>
      </c>
      <c r="BS73" s="58">
        <f t="shared" si="120"/>
        <v>-18247075.605214138</v>
      </c>
    </row>
    <row r="74" spans="6:71" x14ac:dyDescent="0.25">
      <c r="F74" s="14" t="s">
        <v>21</v>
      </c>
      <c r="G74" s="10">
        <v>1</v>
      </c>
      <c r="H74" s="2">
        <v>0</v>
      </c>
      <c r="I74" s="2">
        <f t="shared" si="129"/>
        <v>7</v>
      </c>
      <c r="J74" s="5">
        <f t="shared" si="93"/>
        <v>8.1301023541559783</v>
      </c>
      <c r="K74" s="31">
        <f t="shared" si="121"/>
        <v>7.0710678118654755</v>
      </c>
      <c r="L74" s="12">
        <v>1</v>
      </c>
      <c r="M74" s="8">
        <v>3</v>
      </c>
      <c r="N74" s="73">
        <f t="shared" si="94"/>
        <v>1</v>
      </c>
      <c r="O74" s="73">
        <f t="shared" si="95"/>
        <v>0</v>
      </c>
      <c r="P74" s="73">
        <f t="shared" si="96"/>
        <v>7</v>
      </c>
      <c r="Q74" s="5">
        <f t="shared" si="97"/>
        <v>8.1301023541559783</v>
      </c>
      <c r="R74" s="31">
        <f t="shared" si="122"/>
        <v>7.0710678118654755</v>
      </c>
      <c r="S74" s="12">
        <v>0.75</v>
      </c>
      <c r="T74" s="8">
        <v>3</v>
      </c>
      <c r="U74" s="73">
        <f t="shared" si="98"/>
        <v>0.63157894736842102</v>
      </c>
      <c r="V74" s="73">
        <f t="shared" si="99"/>
        <v>0</v>
      </c>
      <c r="W74" s="73">
        <f t="shared" si="100"/>
        <v>4.4210526315789469</v>
      </c>
      <c r="X74" s="5">
        <f t="shared" si="101"/>
        <v>8.13010235415598</v>
      </c>
      <c r="Y74" s="11">
        <f t="shared" si="123"/>
        <v>4.465937565388721</v>
      </c>
      <c r="Z74" s="9">
        <v>1.5</v>
      </c>
      <c r="AA74" s="8">
        <v>3</v>
      </c>
      <c r="AB74" s="73">
        <f t="shared" si="102"/>
        <v>-6</v>
      </c>
      <c r="AC74" s="73">
        <f t="shared" si="103"/>
        <v>0</v>
      </c>
      <c r="AD74" s="73">
        <f t="shared" si="104"/>
        <v>-42</v>
      </c>
      <c r="AE74" s="5">
        <f>180+DEGREES(ATAN2(AD74,AB74))</f>
        <v>8.13010235415598</v>
      </c>
      <c r="AF74" s="11">
        <f t="shared" si="124"/>
        <v>42.426406871192853</v>
      </c>
      <c r="AG74" s="6"/>
      <c r="AH74" s="6"/>
      <c r="AI74" s="6"/>
      <c r="AJ74" s="14" t="s">
        <v>21</v>
      </c>
      <c r="AK74" s="10">
        <v>1</v>
      </c>
      <c r="AL74" s="2">
        <v>0</v>
      </c>
      <c r="AM74" s="2">
        <f t="shared" si="130"/>
        <v>7.3</v>
      </c>
      <c r="AN74" s="31">
        <f t="shared" si="106"/>
        <v>7.8001878841816987</v>
      </c>
      <c r="AO74" s="31">
        <f t="shared" si="125"/>
        <v>7.3681748079154579</v>
      </c>
      <c r="AP74" s="12">
        <v>1</v>
      </c>
      <c r="AQ74" s="8">
        <v>3</v>
      </c>
      <c r="AR74" s="73">
        <f t="shared" si="107"/>
        <v>1</v>
      </c>
      <c r="AS74" s="73">
        <f t="shared" si="108"/>
        <v>0</v>
      </c>
      <c r="AT74" s="73">
        <f t="shared" si="109"/>
        <v>7.3</v>
      </c>
      <c r="AU74" s="5">
        <f t="shared" si="110"/>
        <v>7.8001878841816987</v>
      </c>
      <c r="AV74" s="31">
        <f t="shared" si="126"/>
        <v>7.3681748079154579</v>
      </c>
      <c r="AW74" s="12">
        <v>0.75</v>
      </c>
      <c r="AX74" s="8">
        <v>3</v>
      </c>
      <c r="AY74" s="73">
        <f t="shared" si="111"/>
        <v>0.62176165803108807</v>
      </c>
      <c r="AZ74" s="73">
        <f t="shared" si="112"/>
        <v>0</v>
      </c>
      <c r="BA74" s="73">
        <f t="shared" si="113"/>
        <v>4.5388601036269431</v>
      </c>
      <c r="BB74" s="5">
        <f t="shared" si="114"/>
        <v>7.8001878841816987</v>
      </c>
      <c r="BC74" s="11">
        <f t="shared" si="127"/>
        <v>4.5812485852324096</v>
      </c>
      <c r="BD74" s="9">
        <v>1.5</v>
      </c>
      <c r="BE74" s="8">
        <v>3</v>
      </c>
      <c r="BF74" s="73">
        <f t="shared" si="115"/>
        <v>-4.6153846153846159</v>
      </c>
      <c r="BG74" s="73">
        <f t="shared" si="116"/>
        <v>0</v>
      </c>
      <c r="BH74" s="73">
        <f t="shared" si="117"/>
        <v>-33.692307692307693</v>
      </c>
      <c r="BI74" s="71">
        <f t="shared" ref="BI74:BI88" si="131">180+DEGREES(ATAN2(BH74,BF74))</f>
        <v>7.8001878841816961</v>
      </c>
      <c r="BJ74" s="11">
        <f t="shared" si="128"/>
        <v>34.006960651917503</v>
      </c>
      <c r="BN74" s="40">
        <f t="shared" si="90"/>
        <v>2.9710699604998236</v>
      </c>
      <c r="BO74" s="44">
        <f t="shared" si="91"/>
        <v>1.1531101984368863</v>
      </c>
      <c r="BP74" s="42">
        <f t="shared" si="92"/>
        <v>-84.194462192753505</v>
      </c>
      <c r="BR74" s="57">
        <f t="shared" si="119"/>
        <v>-1.8179597620629373</v>
      </c>
      <c r="BS74" s="58">
        <f t="shared" si="120"/>
        <v>-87.165532153253324</v>
      </c>
    </row>
    <row r="75" spans="6:71" x14ac:dyDescent="0.25">
      <c r="F75" s="14" t="s">
        <v>22</v>
      </c>
      <c r="G75" s="10">
        <v>1</v>
      </c>
      <c r="H75" s="2">
        <v>0</v>
      </c>
      <c r="I75" s="2">
        <f t="shared" si="129"/>
        <v>8</v>
      </c>
      <c r="J75" s="5">
        <f t="shared" si="93"/>
        <v>7.1250163489017977</v>
      </c>
      <c r="K75" s="31">
        <f t="shared" si="121"/>
        <v>8.0622577482985491</v>
      </c>
      <c r="L75" s="12">
        <v>1</v>
      </c>
      <c r="M75" s="8">
        <v>3</v>
      </c>
      <c r="N75" s="73">
        <f t="shared" si="94"/>
        <v>1</v>
      </c>
      <c r="O75" s="73">
        <f t="shared" si="95"/>
        <v>0</v>
      </c>
      <c r="P75" s="73">
        <f t="shared" si="96"/>
        <v>8</v>
      </c>
      <c r="Q75" s="5">
        <f t="shared" si="97"/>
        <v>7.1250163489017977</v>
      </c>
      <c r="R75" s="31">
        <f t="shared" si="122"/>
        <v>8.0622577482985491</v>
      </c>
      <c r="S75" s="12">
        <v>0.75</v>
      </c>
      <c r="T75" s="8">
        <v>3</v>
      </c>
      <c r="U75" s="73">
        <f t="shared" si="98"/>
        <v>0.6</v>
      </c>
      <c r="V75" s="73">
        <f t="shared" si="99"/>
        <v>0</v>
      </c>
      <c r="W75" s="73">
        <f t="shared" si="100"/>
        <v>4.8</v>
      </c>
      <c r="X75" s="5">
        <f t="shared" si="101"/>
        <v>7.1250163489017977</v>
      </c>
      <c r="Y75" s="11">
        <f t="shared" si="123"/>
        <v>4.8373546489791295</v>
      </c>
      <c r="Z75" s="9">
        <v>1.5</v>
      </c>
      <c r="AA75" s="8">
        <v>3</v>
      </c>
      <c r="AB75" s="73">
        <f t="shared" si="102"/>
        <v>-3</v>
      </c>
      <c r="AC75" s="73">
        <f t="shared" si="103"/>
        <v>0</v>
      </c>
      <c r="AD75" s="73">
        <f t="shared" si="104"/>
        <v>-24</v>
      </c>
      <c r="AE75" s="5">
        <f t="shared" ref="AE75:AE88" si="132">180+DEGREES(ATAN2(AD75,AB75))</f>
        <v>7.125016348901795</v>
      </c>
      <c r="AF75" s="11">
        <f t="shared" si="124"/>
        <v>24.186773244895647</v>
      </c>
      <c r="AG75" s="6"/>
      <c r="AH75" s="6"/>
      <c r="AI75" s="6"/>
      <c r="AJ75" s="14" t="s">
        <v>22</v>
      </c>
      <c r="AK75" s="10">
        <v>1</v>
      </c>
      <c r="AL75" s="2">
        <v>0</v>
      </c>
      <c r="AM75" s="2">
        <f t="shared" si="130"/>
        <v>8.3000000000000007</v>
      </c>
      <c r="AN75" s="31">
        <f t="shared" si="106"/>
        <v>6.8699923082142584</v>
      </c>
      <c r="AO75" s="31">
        <f t="shared" si="125"/>
        <v>8.360023923410747</v>
      </c>
      <c r="AP75" s="12">
        <v>1</v>
      </c>
      <c r="AQ75" s="8">
        <v>3</v>
      </c>
      <c r="AR75" s="73">
        <f t="shared" si="107"/>
        <v>1</v>
      </c>
      <c r="AS75" s="73">
        <f t="shared" si="108"/>
        <v>0</v>
      </c>
      <c r="AT75" s="73">
        <f t="shared" si="109"/>
        <v>8.3000000000000007</v>
      </c>
      <c r="AU75" s="5">
        <f t="shared" si="110"/>
        <v>6.8699923082142584</v>
      </c>
      <c r="AV75" s="31">
        <f t="shared" si="126"/>
        <v>8.360023923410747</v>
      </c>
      <c r="AW75" s="12">
        <v>0.75</v>
      </c>
      <c r="AX75" s="8">
        <v>3</v>
      </c>
      <c r="AY75" s="73">
        <f t="shared" si="111"/>
        <v>0.59113300492610832</v>
      </c>
      <c r="AZ75" s="73">
        <f t="shared" si="112"/>
        <v>0</v>
      </c>
      <c r="BA75" s="73">
        <f t="shared" si="113"/>
        <v>4.9064039408866993</v>
      </c>
      <c r="BB75" s="5">
        <f t="shared" si="114"/>
        <v>6.8699923082142593</v>
      </c>
      <c r="BC75" s="11">
        <f t="shared" si="127"/>
        <v>4.9418860630999477</v>
      </c>
      <c r="BD75" s="9">
        <v>1.5</v>
      </c>
      <c r="BE75" s="8">
        <v>3</v>
      </c>
      <c r="BF75" s="73">
        <f t="shared" si="115"/>
        <v>-2.6086956521739122</v>
      </c>
      <c r="BG75" s="73">
        <f t="shared" si="116"/>
        <v>0</v>
      </c>
      <c r="BH75" s="73">
        <f t="shared" si="117"/>
        <v>-21.652173913043473</v>
      </c>
      <c r="BI75" s="71">
        <f t="shared" si="131"/>
        <v>6.8699923082142789</v>
      </c>
      <c r="BJ75" s="11">
        <f t="shared" si="128"/>
        <v>21.808758061071504</v>
      </c>
      <c r="BN75" s="40">
        <f t="shared" si="90"/>
        <v>2.9776617511219783</v>
      </c>
      <c r="BO75" s="44">
        <f t="shared" si="91"/>
        <v>1.0453141412081823</v>
      </c>
      <c r="BP75" s="42">
        <f t="shared" si="92"/>
        <v>-23.78015183824143</v>
      </c>
      <c r="BR75" s="57">
        <f t="shared" si="119"/>
        <v>-1.9323476099137959</v>
      </c>
      <c r="BS75" s="58">
        <f t="shared" si="120"/>
        <v>-26.757813589363408</v>
      </c>
    </row>
    <row r="76" spans="6:71" x14ac:dyDescent="0.25">
      <c r="F76" s="14" t="s">
        <v>23</v>
      </c>
      <c r="G76" s="10">
        <v>1</v>
      </c>
      <c r="H76" s="2">
        <v>0</v>
      </c>
      <c r="I76" s="2">
        <f t="shared" si="129"/>
        <v>9</v>
      </c>
      <c r="J76" s="5">
        <f t="shared" si="93"/>
        <v>6.3401917459099089</v>
      </c>
      <c r="K76" s="31">
        <f t="shared" si="121"/>
        <v>9.0553851381374173</v>
      </c>
      <c r="L76" s="12">
        <v>1</v>
      </c>
      <c r="M76" s="8">
        <v>3</v>
      </c>
      <c r="N76" s="73">
        <f t="shared" si="94"/>
        <v>1</v>
      </c>
      <c r="O76" s="73">
        <f t="shared" si="95"/>
        <v>0</v>
      </c>
      <c r="P76" s="73">
        <f t="shared" si="96"/>
        <v>9</v>
      </c>
      <c r="Q76" s="5">
        <f t="shared" si="97"/>
        <v>6.3401917459099089</v>
      </c>
      <c r="R76" s="31">
        <f t="shared" si="122"/>
        <v>9.0553851381374173</v>
      </c>
      <c r="S76" s="12">
        <v>0.75</v>
      </c>
      <c r="T76" s="8">
        <v>3</v>
      </c>
      <c r="U76" s="73">
        <f t="shared" si="98"/>
        <v>0.5714285714285714</v>
      </c>
      <c r="V76" s="73">
        <f t="shared" si="99"/>
        <v>0</v>
      </c>
      <c r="W76" s="73">
        <f t="shared" si="100"/>
        <v>5.1428571428571423</v>
      </c>
      <c r="X76" s="5">
        <f t="shared" si="101"/>
        <v>6.3401917459099097</v>
      </c>
      <c r="Y76" s="11">
        <f t="shared" si="123"/>
        <v>5.17450579322138</v>
      </c>
      <c r="Z76" s="9">
        <v>1.5</v>
      </c>
      <c r="AA76" s="8">
        <v>3</v>
      </c>
      <c r="AB76" s="73">
        <f t="shared" si="102"/>
        <v>-2</v>
      </c>
      <c r="AC76" s="73">
        <f t="shared" si="103"/>
        <v>0</v>
      </c>
      <c r="AD76" s="73">
        <f t="shared" si="104"/>
        <v>-18</v>
      </c>
      <c r="AE76" s="5">
        <f t="shared" si="132"/>
        <v>6.3401917459098911</v>
      </c>
      <c r="AF76" s="11">
        <f t="shared" si="124"/>
        <v>18.110770276274835</v>
      </c>
      <c r="AG76" s="6"/>
      <c r="AH76" s="6"/>
      <c r="AI76" s="6"/>
      <c r="AJ76" s="14" t="s">
        <v>23</v>
      </c>
      <c r="AK76" s="10">
        <v>1</v>
      </c>
      <c r="AL76" s="2">
        <v>0</v>
      </c>
      <c r="AM76" s="2">
        <f t="shared" si="130"/>
        <v>9.3000000000000007</v>
      </c>
      <c r="AN76" s="31">
        <f t="shared" si="106"/>
        <v>6.1372559492619869</v>
      </c>
      <c r="AO76" s="31">
        <f t="shared" si="125"/>
        <v>9.3536089291780851</v>
      </c>
      <c r="AP76" s="12">
        <v>1</v>
      </c>
      <c r="AQ76" s="8">
        <v>3</v>
      </c>
      <c r="AR76" s="73">
        <f t="shared" si="107"/>
        <v>1</v>
      </c>
      <c r="AS76" s="73">
        <f t="shared" si="108"/>
        <v>0</v>
      </c>
      <c r="AT76" s="73">
        <f t="shared" si="109"/>
        <v>9.3000000000000007</v>
      </c>
      <c r="AU76" s="5">
        <f t="shared" si="110"/>
        <v>6.1372559492619869</v>
      </c>
      <c r="AV76" s="31">
        <f t="shared" si="126"/>
        <v>9.3536089291780851</v>
      </c>
      <c r="AW76" s="12">
        <v>0.75</v>
      </c>
      <c r="AX76" s="8">
        <v>3</v>
      </c>
      <c r="AY76" s="73">
        <f t="shared" si="111"/>
        <v>0.56338028169014087</v>
      </c>
      <c r="AZ76" s="73">
        <f t="shared" si="112"/>
        <v>0</v>
      </c>
      <c r="BA76" s="73">
        <f t="shared" si="113"/>
        <v>5.2394366197183109</v>
      </c>
      <c r="BB76" s="5">
        <f t="shared" si="114"/>
        <v>6.1372559492619869</v>
      </c>
      <c r="BC76" s="11">
        <f t="shared" si="127"/>
        <v>5.2696388333397675</v>
      </c>
      <c r="BD76" s="9">
        <v>1.5</v>
      </c>
      <c r="BE76" s="8">
        <v>3</v>
      </c>
      <c r="BF76" s="73">
        <f t="shared" si="115"/>
        <v>-1.8181818181818179</v>
      </c>
      <c r="BG76" s="73">
        <f t="shared" si="116"/>
        <v>0</v>
      </c>
      <c r="BH76" s="73">
        <f t="shared" si="117"/>
        <v>-16.909090909090907</v>
      </c>
      <c r="BI76" s="71">
        <f t="shared" si="131"/>
        <v>6.1372559492619985</v>
      </c>
      <c r="BJ76" s="11">
        <f t="shared" si="128"/>
        <v>17.006561689414696</v>
      </c>
      <c r="BN76" s="40">
        <f t="shared" si="90"/>
        <v>2.9822379104066776</v>
      </c>
      <c r="BO76" s="44">
        <f t="shared" si="91"/>
        <v>0.95133040118387413</v>
      </c>
      <c r="BP76" s="42">
        <f t="shared" si="92"/>
        <v>-11.04208586860139</v>
      </c>
      <c r="BR76" s="57">
        <f t="shared" si="119"/>
        <v>-2.0309075092228035</v>
      </c>
      <c r="BS76" s="58">
        <f t="shared" si="120"/>
        <v>-14.024323779008068</v>
      </c>
    </row>
    <row r="77" spans="6:71" x14ac:dyDescent="0.25">
      <c r="F77" s="14" t="s">
        <v>24</v>
      </c>
      <c r="G77" s="10">
        <v>1</v>
      </c>
      <c r="H77" s="2">
        <v>0</v>
      </c>
      <c r="I77" s="2">
        <f t="shared" si="129"/>
        <v>10</v>
      </c>
      <c r="J77" s="5">
        <f t="shared" si="93"/>
        <v>5.710593137499643</v>
      </c>
      <c r="K77" s="31">
        <f t="shared" si="121"/>
        <v>10.04987562112089</v>
      </c>
      <c r="L77" s="12">
        <v>1</v>
      </c>
      <c r="M77" s="8">
        <v>3</v>
      </c>
      <c r="N77" s="73">
        <f t="shared" si="94"/>
        <v>1</v>
      </c>
      <c r="O77" s="73">
        <f t="shared" si="95"/>
        <v>0</v>
      </c>
      <c r="P77" s="73">
        <f t="shared" si="96"/>
        <v>10</v>
      </c>
      <c r="Q77" s="5">
        <f t="shared" si="97"/>
        <v>5.710593137499643</v>
      </c>
      <c r="R77" s="31">
        <f t="shared" si="122"/>
        <v>10.04987562112089</v>
      </c>
      <c r="S77" s="12">
        <v>0.75</v>
      </c>
      <c r="T77" s="8">
        <v>3</v>
      </c>
      <c r="U77" s="73">
        <f t="shared" si="98"/>
        <v>0.54545454545454541</v>
      </c>
      <c r="V77" s="73">
        <f t="shared" si="99"/>
        <v>0</v>
      </c>
      <c r="W77" s="73">
        <f t="shared" si="100"/>
        <v>5.4545454545454541</v>
      </c>
      <c r="X77" s="5">
        <f t="shared" si="101"/>
        <v>5.710593137499643</v>
      </c>
      <c r="Y77" s="11">
        <f t="shared" si="123"/>
        <v>5.4817503387932129</v>
      </c>
      <c r="Z77" s="9">
        <v>1.5</v>
      </c>
      <c r="AA77" s="8">
        <v>3</v>
      </c>
      <c r="AB77" s="73">
        <f t="shared" si="102"/>
        <v>-1.5</v>
      </c>
      <c r="AC77" s="73">
        <f t="shared" si="103"/>
        <v>0</v>
      </c>
      <c r="AD77" s="73">
        <f t="shared" si="104"/>
        <v>-15</v>
      </c>
      <c r="AE77" s="5">
        <f t="shared" si="132"/>
        <v>5.710593137499643</v>
      </c>
      <c r="AF77" s="11">
        <f t="shared" si="124"/>
        <v>15.074813431681335</v>
      </c>
      <c r="AG77" s="6"/>
      <c r="AH77" s="6"/>
      <c r="AI77" s="6"/>
      <c r="AJ77" s="14" t="s">
        <v>24</v>
      </c>
      <c r="AK77" s="10">
        <v>1</v>
      </c>
      <c r="AL77" s="2">
        <v>0</v>
      </c>
      <c r="AM77" s="2">
        <f t="shared" si="130"/>
        <v>10.3</v>
      </c>
      <c r="AN77" s="31">
        <f t="shared" si="106"/>
        <v>5.5453173088620398</v>
      </c>
      <c r="AO77" s="31">
        <f t="shared" si="125"/>
        <v>10.348429832588131</v>
      </c>
      <c r="AP77" s="12">
        <v>1</v>
      </c>
      <c r="AQ77" s="8">
        <v>3</v>
      </c>
      <c r="AR77" s="73">
        <f t="shared" si="107"/>
        <v>1</v>
      </c>
      <c r="AS77" s="73">
        <f t="shared" si="108"/>
        <v>0</v>
      </c>
      <c r="AT77" s="73">
        <f t="shared" si="109"/>
        <v>10.3</v>
      </c>
      <c r="AU77" s="5">
        <f t="shared" si="110"/>
        <v>5.5453173088620398</v>
      </c>
      <c r="AV77" s="31">
        <f t="shared" si="126"/>
        <v>10.348429832588131</v>
      </c>
      <c r="AW77" s="12">
        <v>0.75</v>
      </c>
      <c r="AX77" s="8">
        <v>3</v>
      </c>
      <c r="AY77" s="73">
        <f t="shared" si="111"/>
        <v>0.53811659192825112</v>
      </c>
      <c r="AZ77" s="73">
        <f t="shared" si="112"/>
        <v>0</v>
      </c>
      <c r="BA77" s="73">
        <f t="shared" si="113"/>
        <v>5.5426008968609866</v>
      </c>
      <c r="BB77" s="5">
        <f t="shared" si="114"/>
        <v>5.5453173088620398</v>
      </c>
      <c r="BC77" s="11">
        <f t="shared" si="127"/>
        <v>5.5686617933209668</v>
      </c>
      <c r="BD77" s="9">
        <v>1.5</v>
      </c>
      <c r="BE77" s="8">
        <v>3</v>
      </c>
      <c r="BF77" s="73">
        <f t="shared" si="115"/>
        <v>-1.3953488372093021</v>
      </c>
      <c r="BG77" s="73">
        <f t="shared" si="116"/>
        <v>0</v>
      </c>
      <c r="BH77" s="73">
        <f t="shared" si="117"/>
        <v>-14.372093023255813</v>
      </c>
      <c r="BI77" s="71">
        <f t="shared" si="131"/>
        <v>5.5453173088620247</v>
      </c>
      <c r="BJ77" s="11">
        <f t="shared" si="128"/>
        <v>14.439669533843903</v>
      </c>
      <c r="BN77" s="40">
        <f t="shared" si="90"/>
        <v>2.9855421146724126</v>
      </c>
      <c r="BO77" s="44">
        <f t="shared" si="91"/>
        <v>0.8691145452775384</v>
      </c>
      <c r="BP77" s="42">
        <f t="shared" si="92"/>
        <v>-6.3514389783743219</v>
      </c>
      <c r="BR77" s="57">
        <f t="shared" si="119"/>
        <v>-2.1164275693948742</v>
      </c>
      <c r="BS77" s="58">
        <f t="shared" si="120"/>
        <v>-9.3369810930467345</v>
      </c>
    </row>
    <row r="78" spans="6:71" x14ac:dyDescent="0.25">
      <c r="F78" s="14" t="s">
        <v>25</v>
      </c>
      <c r="G78" s="10">
        <v>1</v>
      </c>
      <c r="H78" s="2">
        <v>0</v>
      </c>
      <c r="I78" s="2">
        <f t="shared" si="129"/>
        <v>11</v>
      </c>
      <c r="J78" s="5">
        <f t="shared" si="93"/>
        <v>5.1944289077348058</v>
      </c>
      <c r="K78" s="31">
        <f t="shared" si="121"/>
        <v>11.045361017187261</v>
      </c>
      <c r="L78" s="12">
        <v>1</v>
      </c>
      <c r="M78" s="8">
        <v>3</v>
      </c>
      <c r="N78" s="73">
        <f t="shared" si="94"/>
        <v>1</v>
      </c>
      <c r="O78" s="73">
        <f t="shared" si="95"/>
        <v>0</v>
      </c>
      <c r="P78" s="73">
        <f t="shared" si="96"/>
        <v>11</v>
      </c>
      <c r="Q78" s="5">
        <f t="shared" si="97"/>
        <v>5.1944289077348058</v>
      </c>
      <c r="R78" s="31">
        <f t="shared" si="122"/>
        <v>11.045361017187261</v>
      </c>
      <c r="S78" s="12">
        <v>0.75</v>
      </c>
      <c r="T78" s="8">
        <v>3</v>
      </c>
      <c r="U78" s="73">
        <f t="shared" si="98"/>
        <v>0.52173913043478259</v>
      </c>
      <c r="V78" s="73">
        <f t="shared" si="99"/>
        <v>0</v>
      </c>
      <c r="W78" s="73">
        <f t="shared" si="100"/>
        <v>5.7391304347826084</v>
      </c>
      <c r="X78" s="5">
        <f t="shared" si="101"/>
        <v>5.1944289077348058</v>
      </c>
      <c r="Y78" s="11">
        <f t="shared" si="123"/>
        <v>5.762797052445527</v>
      </c>
      <c r="Z78" s="9">
        <v>1.5</v>
      </c>
      <c r="AA78" s="8">
        <v>3</v>
      </c>
      <c r="AB78" s="73">
        <f t="shared" si="102"/>
        <v>-1.2</v>
      </c>
      <c r="AC78" s="73">
        <f t="shared" si="103"/>
        <v>0</v>
      </c>
      <c r="AD78" s="73">
        <f t="shared" si="104"/>
        <v>-13.2</v>
      </c>
      <c r="AE78" s="5">
        <f t="shared" si="132"/>
        <v>5.1944289077347889</v>
      </c>
      <c r="AF78" s="11">
        <f t="shared" si="124"/>
        <v>13.254433220624712</v>
      </c>
      <c r="AG78" s="6"/>
      <c r="AH78" s="6"/>
      <c r="AI78" s="6"/>
      <c r="AJ78" s="14" t="s">
        <v>25</v>
      </c>
      <c r="AK78" s="10">
        <v>1</v>
      </c>
      <c r="AL78" s="2">
        <v>0</v>
      </c>
      <c r="AM78" s="2">
        <f t="shared" si="130"/>
        <v>11.3</v>
      </c>
      <c r="AN78" s="31">
        <f t="shared" si="106"/>
        <v>5.057248532559135</v>
      </c>
      <c r="AO78" s="31">
        <f t="shared" si="125"/>
        <v>11.344161493913951</v>
      </c>
      <c r="AP78" s="12">
        <v>1</v>
      </c>
      <c r="AQ78" s="8">
        <v>3</v>
      </c>
      <c r="AR78" s="73">
        <f t="shared" si="107"/>
        <v>1</v>
      </c>
      <c r="AS78" s="73">
        <f t="shared" si="108"/>
        <v>0</v>
      </c>
      <c r="AT78" s="73">
        <f t="shared" si="109"/>
        <v>11.3</v>
      </c>
      <c r="AU78" s="5">
        <f t="shared" si="110"/>
        <v>5.057248532559135</v>
      </c>
      <c r="AV78" s="31">
        <f t="shared" si="126"/>
        <v>11.344161493913951</v>
      </c>
      <c r="AW78" s="12">
        <v>0.75</v>
      </c>
      <c r="AX78" s="8">
        <v>3</v>
      </c>
      <c r="AY78" s="73">
        <f t="shared" si="111"/>
        <v>0.51502145922746778</v>
      </c>
      <c r="AZ78" s="73">
        <f t="shared" si="112"/>
        <v>0</v>
      </c>
      <c r="BA78" s="73">
        <f t="shared" si="113"/>
        <v>5.8197424892703866</v>
      </c>
      <c r="BB78" s="5">
        <f t="shared" si="114"/>
        <v>5.0572485325591341</v>
      </c>
      <c r="BC78" s="11">
        <f t="shared" si="127"/>
        <v>5.8424866063076148</v>
      </c>
      <c r="BD78" s="9">
        <v>1.5</v>
      </c>
      <c r="BE78" s="8">
        <v>3</v>
      </c>
      <c r="BF78" s="73">
        <f t="shared" si="115"/>
        <v>-1.132075471698113</v>
      </c>
      <c r="BG78" s="73">
        <f t="shared" si="116"/>
        <v>0</v>
      </c>
      <c r="BH78" s="73">
        <f t="shared" si="117"/>
        <v>-12.792452830188678</v>
      </c>
      <c r="BI78" s="71">
        <f t="shared" si="131"/>
        <v>5.0572485325591288</v>
      </c>
      <c r="BJ78" s="11">
        <f t="shared" si="128"/>
        <v>12.842446974242206</v>
      </c>
      <c r="BN78" s="40">
        <f t="shared" si="90"/>
        <v>2.9880047672669008</v>
      </c>
      <c r="BO78" s="44">
        <f t="shared" si="91"/>
        <v>0.7968955386208787</v>
      </c>
      <c r="BP78" s="42">
        <f t="shared" si="92"/>
        <v>-4.1198624638250614</v>
      </c>
      <c r="BR78" s="57">
        <f t="shared" si="119"/>
        <v>-2.1911092286460221</v>
      </c>
      <c r="BS78" s="58">
        <f t="shared" si="120"/>
        <v>-7.1078672310919622</v>
      </c>
    </row>
    <row r="79" spans="6:71" x14ac:dyDescent="0.25">
      <c r="F79" s="14" t="s">
        <v>26</v>
      </c>
      <c r="G79" s="10">
        <v>1</v>
      </c>
      <c r="H79" s="2">
        <v>0</v>
      </c>
      <c r="I79" s="2">
        <f t="shared" si="129"/>
        <v>12</v>
      </c>
      <c r="J79" s="5">
        <f t="shared" si="93"/>
        <v>4.7636416907261774</v>
      </c>
      <c r="K79" s="31">
        <f t="shared" si="121"/>
        <v>12.041594578792296</v>
      </c>
      <c r="L79" s="12">
        <v>1</v>
      </c>
      <c r="M79" s="8">
        <v>3</v>
      </c>
      <c r="N79" s="73">
        <f t="shared" si="94"/>
        <v>1</v>
      </c>
      <c r="O79" s="73">
        <f t="shared" si="95"/>
        <v>0</v>
      </c>
      <c r="P79" s="73">
        <f t="shared" si="96"/>
        <v>12</v>
      </c>
      <c r="Q79" s="5">
        <f t="shared" si="97"/>
        <v>4.7636416907261774</v>
      </c>
      <c r="R79" s="31">
        <f t="shared" si="122"/>
        <v>12.041594578792296</v>
      </c>
      <c r="S79" s="12">
        <v>0.75</v>
      </c>
      <c r="T79" s="8">
        <v>3</v>
      </c>
      <c r="U79" s="73">
        <f t="shared" si="98"/>
        <v>0.5</v>
      </c>
      <c r="V79" s="73">
        <f t="shared" si="99"/>
        <v>0</v>
      </c>
      <c r="W79" s="73">
        <f t="shared" si="100"/>
        <v>6</v>
      </c>
      <c r="X79" s="5">
        <f t="shared" si="101"/>
        <v>4.7636416907261774</v>
      </c>
      <c r="Y79" s="11">
        <f t="shared" si="123"/>
        <v>6.0207972893961479</v>
      </c>
      <c r="Z79" s="9">
        <v>1.5</v>
      </c>
      <c r="AA79" s="8">
        <v>3</v>
      </c>
      <c r="AB79" s="73">
        <f t="shared" si="102"/>
        <v>-1</v>
      </c>
      <c r="AC79" s="73">
        <f t="shared" si="103"/>
        <v>0</v>
      </c>
      <c r="AD79" s="73">
        <f t="shared" si="104"/>
        <v>-12</v>
      </c>
      <c r="AE79" s="5">
        <f t="shared" si="132"/>
        <v>4.7636416907261889</v>
      </c>
      <c r="AF79" s="11">
        <f t="shared" si="124"/>
        <v>12.041594578792296</v>
      </c>
      <c r="AG79" s="6"/>
      <c r="AH79" s="6"/>
      <c r="AI79" s="6"/>
      <c r="AJ79" s="14" t="s">
        <v>26</v>
      </c>
      <c r="AK79" s="10">
        <v>1</v>
      </c>
      <c r="AL79" s="2">
        <v>0</v>
      </c>
      <c r="AM79" s="2">
        <f t="shared" si="130"/>
        <v>12.3</v>
      </c>
      <c r="AN79" s="31">
        <f t="shared" si="106"/>
        <v>4.6479706913870338</v>
      </c>
      <c r="AO79" s="31">
        <f t="shared" si="125"/>
        <v>12.340583454602138</v>
      </c>
      <c r="AP79" s="12">
        <v>1</v>
      </c>
      <c r="AQ79" s="8">
        <v>3</v>
      </c>
      <c r="AR79" s="73">
        <f t="shared" si="107"/>
        <v>1</v>
      </c>
      <c r="AS79" s="73">
        <f t="shared" si="108"/>
        <v>0</v>
      </c>
      <c r="AT79" s="73">
        <f t="shared" si="109"/>
        <v>12.3</v>
      </c>
      <c r="AU79" s="5">
        <f t="shared" si="110"/>
        <v>4.6479706913870338</v>
      </c>
      <c r="AV79" s="31">
        <f t="shared" si="126"/>
        <v>12.340583454602138</v>
      </c>
      <c r="AW79" s="12">
        <v>0.75</v>
      </c>
      <c r="AX79" s="8">
        <v>3</v>
      </c>
      <c r="AY79" s="73">
        <f t="shared" si="111"/>
        <v>0.49382716049382713</v>
      </c>
      <c r="AZ79" s="73">
        <f t="shared" si="112"/>
        <v>0</v>
      </c>
      <c r="BA79" s="73">
        <f t="shared" si="113"/>
        <v>6.0740740740740744</v>
      </c>
      <c r="BB79" s="5">
        <f t="shared" si="114"/>
        <v>4.6479706913870329</v>
      </c>
      <c r="BC79" s="11">
        <f t="shared" si="127"/>
        <v>6.0941152862232775</v>
      </c>
      <c r="BD79" s="9">
        <v>1.5</v>
      </c>
      <c r="BE79" s="8">
        <v>3</v>
      </c>
      <c r="BF79" s="73">
        <f t="shared" si="115"/>
        <v>-0.95238095238095233</v>
      </c>
      <c r="BG79" s="73">
        <f t="shared" si="116"/>
        <v>0</v>
      </c>
      <c r="BH79" s="73">
        <f t="shared" si="117"/>
        <v>-11.714285714285714</v>
      </c>
      <c r="BI79" s="71">
        <f t="shared" si="131"/>
        <v>4.6479706913870302</v>
      </c>
      <c r="BJ79" s="11">
        <f t="shared" si="128"/>
        <v>11.752936623430605</v>
      </c>
      <c r="BN79" s="40">
        <f t="shared" si="90"/>
        <v>2.9898887580984201</v>
      </c>
      <c r="BO79" s="44">
        <f t="shared" si="91"/>
        <v>0.73317996827129583</v>
      </c>
      <c r="BP79" s="42">
        <f t="shared" si="92"/>
        <v>-2.8865795536169081</v>
      </c>
      <c r="BR79" s="57">
        <f t="shared" si="119"/>
        <v>-2.2567087898271243</v>
      </c>
      <c r="BS79" s="58">
        <f t="shared" si="120"/>
        <v>-5.8764683117153282</v>
      </c>
    </row>
    <row r="80" spans="6:71" x14ac:dyDescent="0.25">
      <c r="F80" s="14" t="s">
        <v>27</v>
      </c>
      <c r="G80" s="10">
        <v>1</v>
      </c>
      <c r="H80" s="2">
        <v>0</v>
      </c>
      <c r="I80" s="2">
        <f t="shared" si="129"/>
        <v>13</v>
      </c>
      <c r="J80" s="5">
        <f t="shared" si="93"/>
        <v>4.3987053549955322</v>
      </c>
      <c r="K80" s="31">
        <f t="shared" si="121"/>
        <v>13.038404810405298</v>
      </c>
      <c r="L80" s="12">
        <v>1</v>
      </c>
      <c r="M80" s="8">
        <v>3</v>
      </c>
      <c r="N80" s="73">
        <f t="shared" si="94"/>
        <v>1</v>
      </c>
      <c r="O80" s="73">
        <f t="shared" si="95"/>
        <v>0</v>
      </c>
      <c r="P80" s="73">
        <f t="shared" si="96"/>
        <v>13</v>
      </c>
      <c r="Q80" s="5">
        <f t="shared" si="97"/>
        <v>4.3987053549955322</v>
      </c>
      <c r="R80" s="31">
        <f t="shared" si="122"/>
        <v>13.038404810405298</v>
      </c>
      <c r="S80" s="12">
        <v>0.75</v>
      </c>
      <c r="T80" s="8">
        <v>3</v>
      </c>
      <c r="U80" s="73">
        <f t="shared" si="98"/>
        <v>0.48</v>
      </c>
      <c r="V80" s="73">
        <f t="shared" si="99"/>
        <v>0</v>
      </c>
      <c r="W80" s="73">
        <f t="shared" si="100"/>
        <v>6.24</v>
      </c>
      <c r="X80" s="5">
        <f t="shared" si="101"/>
        <v>4.3987053549955313</v>
      </c>
      <c r="Y80" s="11">
        <f t="shared" si="123"/>
        <v>6.2584343089945431</v>
      </c>
      <c r="Z80" s="9">
        <v>1.5</v>
      </c>
      <c r="AA80" s="8">
        <v>3</v>
      </c>
      <c r="AB80" s="73">
        <f t="shared" si="102"/>
        <v>-0.8571428571428571</v>
      </c>
      <c r="AC80" s="73">
        <f t="shared" si="103"/>
        <v>0</v>
      </c>
      <c r="AD80" s="73">
        <f t="shared" si="104"/>
        <v>-11.142857142857142</v>
      </c>
      <c r="AE80" s="5">
        <f t="shared" si="132"/>
        <v>4.3987053549955135</v>
      </c>
      <c r="AF80" s="11">
        <f t="shared" si="124"/>
        <v>11.175775551775969</v>
      </c>
      <c r="AG80" s="6"/>
      <c r="AH80" s="6"/>
      <c r="AI80" s="6"/>
      <c r="AJ80" s="14" t="s">
        <v>27</v>
      </c>
      <c r="AK80" s="10">
        <v>1</v>
      </c>
      <c r="AL80" s="2">
        <v>0</v>
      </c>
      <c r="AM80" s="2">
        <f t="shared" si="130"/>
        <v>13.3</v>
      </c>
      <c r="AN80" s="31">
        <f t="shared" si="106"/>
        <v>4.299862820192069</v>
      </c>
      <c r="AO80" s="31">
        <f t="shared" si="125"/>
        <v>13.337541002748596</v>
      </c>
      <c r="AP80" s="12">
        <v>1</v>
      </c>
      <c r="AQ80" s="8">
        <v>3</v>
      </c>
      <c r="AR80" s="73">
        <f t="shared" si="107"/>
        <v>1</v>
      </c>
      <c r="AS80" s="73">
        <f t="shared" si="108"/>
        <v>0</v>
      </c>
      <c r="AT80" s="73">
        <f t="shared" si="109"/>
        <v>13.3</v>
      </c>
      <c r="AU80" s="5">
        <f t="shared" si="110"/>
        <v>4.299862820192069</v>
      </c>
      <c r="AV80" s="31">
        <f t="shared" si="126"/>
        <v>13.337541002748596</v>
      </c>
      <c r="AW80" s="12">
        <v>0.75</v>
      </c>
      <c r="AX80" s="8">
        <v>3</v>
      </c>
      <c r="AY80" s="73">
        <f t="shared" si="111"/>
        <v>0.4743083003952569</v>
      </c>
      <c r="AZ80" s="73">
        <f t="shared" si="112"/>
        <v>0</v>
      </c>
      <c r="BA80" s="73">
        <f t="shared" si="113"/>
        <v>6.308300395256917</v>
      </c>
      <c r="BB80" s="5">
        <f t="shared" si="114"/>
        <v>4.299862820192069</v>
      </c>
      <c r="BC80" s="11">
        <f t="shared" si="127"/>
        <v>6.3261064044657367</v>
      </c>
      <c r="BD80" s="9">
        <v>1.5</v>
      </c>
      <c r="BE80" s="8">
        <v>3</v>
      </c>
      <c r="BF80" s="73">
        <f t="shared" si="115"/>
        <v>-0.82191780821917804</v>
      </c>
      <c r="BG80" s="73">
        <f t="shared" si="116"/>
        <v>0</v>
      </c>
      <c r="BH80" s="73">
        <f t="shared" si="117"/>
        <v>-10.931506849315069</v>
      </c>
      <c r="BI80" s="71">
        <f t="shared" si="131"/>
        <v>4.2998628201920894</v>
      </c>
      <c r="BJ80" s="11">
        <f t="shared" si="128"/>
        <v>10.962362468012543</v>
      </c>
      <c r="BN80" s="40">
        <f t="shared" si="90"/>
        <v>2.9913619234329758</v>
      </c>
      <c r="BO80" s="44">
        <f t="shared" si="91"/>
        <v>0.67672095471193572</v>
      </c>
      <c r="BP80" s="42">
        <f t="shared" si="92"/>
        <v>-2.134130837634256</v>
      </c>
      <c r="BR80" s="57">
        <f t="shared" si="119"/>
        <v>-2.3146409687210401</v>
      </c>
      <c r="BS80" s="58">
        <f t="shared" si="120"/>
        <v>-5.1254927610672318</v>
      </c>
    </row>
    <row r="81" spans="6:71" x14ac:dyDescent="0.25">
      <c r="F81" s="14" t="s">
        <v>28</v>
      </c>
      <c r="G81" s="10">
        <v>1</v>
      </c>
      <c r="H81" s="2">
        <v>0</v>
      </c>
      <c r="I81" s="2">
        <f t="shared" si="129"/>
        <v>14</v>
      </c>
      <c r="J81" s="5">
        <f t="shared" si="93"/>
        <v>4.0856167799748766</v>
      </c>
      <c r="K81" s="31">
        <f t="shared" si="121"/>
        <v>14.035668847618199</v>
      </c>
      <c r="L81" s="12">
        <v>1</v>
      </c>
      <c r="M81" s="8">
        <v>3</v>
      </c>
      <c r="N81" s="73">
        <f t="shared" si="94"/>
        <v>1</v>
      </c>
      <c r="O81" s="73">
        <f t="shared" si="95"/>
        <v>0</v>
      </c>
      <c r="P81" s="73">
        <f t="shared" si="96"/>
        <v>14</v>
      </c>
      <c r="Q81" s="5">
        <f t="shared" si="97"/>
        <v>4.0856167799748766</v>
      </c>
      <c r="R81" s="31">
        <f t="shared" si="122"/>
        <v>14.035668847618199</v>
      </c>
      <c r="S81" s="12">
        <v>0.75</v>
      </c>
      <c r="T81" s="8">
        <v>3</v>
      </c>
      <c r="U81" s="73">
        <f t="shared" si="98"/>
        <v>0.46153846153846156</v>
      </c>
      <c r="V81" s="73">
        <f t="shared" si="99"/>
        <v>0</v>
      </c>
      <c r="W81" s="73">
        <f t="shared" si="100"/>
        <v>6.4615384615384617</v>
      </c>
      <c r="X81" s="5">
        <f t="shared" si="101"/>
        <v>4.0856167799748766</v>
      </c>
      <c r="Y81" s="11">
        <f t="shared" si="123"/>
        <v>6.4780010065930158</v>
      </c>
      <c r="Z81" s="9">
        <v>1.5</v>
      </c>
      <c r="AA81" s="8">
        <v>3</v>
      </c>
      <c r="AB81" s="73">
        <f t="shared" si="102"/>
        <v>-0.75</v>
      </c>
      <c r="AC81" s="73">
        <f t="shared" si="103"/>
        <v>0</v>
      </c>
      <c r="AD81" s="73">
        <f t="shared" si="104"/>
        <v>-10.5</v>
      </c>
      <c r="AE81" s="5">
        <f t="shared" si="132"/>
        <v>4.0856167799748846</v>
      </c>
      <c r="AF81" s="11">
        <f t="shared" si="124"/>
        <v>10.52675163571365</v>
      </c>
      <c r="AG81" s="6"/>
      <c r="AH81" s="6"/>
      <c r="AI81" s="6"/>
      <c r="AJ81" s="14" t="s">
        <v>28</v>
      </c>
      <c r="AK81" s="10">
        <v>1</v>
      </c>
      <c r="AL81" s="2">
        <v>0</v>
      </c>
      <c r="AM81" s="2">
        <f t="shared" si="130"/>
        <v>14.3</v>
      </c>
      <c r="AN81" s="31">
        <f t="shared" si="106"/>
        <v>4.0001857605131033</v>
      </c>
      <c r="AO81" s="31">
        <f t="shared" si="125"/>
        <v>14.334922392534953</v>
      </c>
      <c r="AP81" s="12">
        <v>1</v>
      </c>
      <c r="AQ81" s="8">
        <v>3</v>
      </c>
      <c r="AR81" s="73">
        <f t="shared" si="107"/>
        <v>1</v>
      </c>
      <c r="AS81" s="73">
        <f t="shared" si="108"/>
        <v>0</v>
      </c>
      <c r="AT81" s="73">
        <f t="shared" si="109"/>
        <v>14.3</v>
      </c>
      <c r="AU81" s="5">
        <f t="shared" si="110"/>
        <v>4.0001857605131033</v>
      </c>
      <c r="AV81" s="31">
        <f t="shared" si="126"/>
        <v>14.334922392534953</v>
      </c>
      <c r="AW81" s="12">
        <v>0.75</v>
      </c>
      <c r="AX81" s="8">
        <v>3</v>
      </c>
      <c r="AY81" s="73">
        <f t="shared" si="111"/>
        <v>0.45627376425855515</v>
      </c>
      <c r="AZ81" s="73">
        <f t="shared" si="112"/>
        <v>0</v>
      </c>
      <c r="BA81" s="73">
        <f t="shared" si="113"/>
        <v>6.5247148288973387</v>
      </c>
      <c r="BB81" s="5">
        <f t="shared" si="114"/>
        <v>4.0001857605131041</v>
      </c>
      <c r="BC81" s="11">
        <f t="shared" si="127"/>
        <v>6.5406490003961766</v>
      </c>
      <c r="BD81" s="9">
        <v>1.5</v>
      </c>
      <c r="BE81" s="8">
        <v>3</v>
      </c>
      <c r="BF81" s="73">
        <f t="shared" si="115"/>
        <v>-0.72289156626506013</v>
      </c>
      <c r="BG81" s="73">
        <f t="shared" si="116"/>
        <v>0</v>
      </c>
      <c r="BH81" s="73">
        <f t="shared" si="117"/>
        <v>-10.33734939759036</v>
      </c>
      <c r="BI81" s="71">
        <f t="shared" si="131"/>
        <v>4.0001857605131192</v>
      </c>
      <c r="BJ81" s="11">
        <f t="shared" si="128"/>
        <v>10.362594500627674</v>
      </c>
      <c r="BN81" s="40">
        <f t="shared" si="90"/>
        <v>2.9925354491675371</v>
      </c>
      <c r="BO81" s="44">
        <f t="shared" si="91"/>
        <v>0.62647993803160773</v>
      </c>
      <c r="BP81" s="42">
        <f t="shared" si="92"/>
        <v>-1.6415713508597563</v>
      </c>
      <c r="BR81" s="57">
        <f t="shared" si="119"/>
        <v>-2.3660555111359294</v>
      </c>
      <c r="BS81" s="58">
        <f t="shared" si="120"/>
        <v>-4.6341068000272934</v>
      </c>
    </row>
    <row r="82" spans="6:71" x14ac:dyDescent="0.25">
      <c r="F82" s="14" t="s">
        <v>29</v>
      </c>
      <c r="G82" s="10">
        <v>1</v>
      </c>
      <c r="H82" s="2">
        <v>0</v>
      </c>
      <c r="I82" s="2">
        <f t="shared" si="129"/>
        <v>15</v>
      </c>
      <c r="J82" s="5">
        <f t="shared" si="93"/>
        <v>3.8140748342903543</v>
      </c>
      <c r="K82" s="31">
        <f t="shared" si="121"/>
        <v>15.033296378372908</v>
      </c>
      <c r="L82" s="12">
        <v>1</v>
      </c>
      <c r="M82" s="8">
        <v>3</v>
      </c>
      <c r="N82" s="73">
        <f t="shared" si="94"/>
        <v>1</v>
      </c>
      <c r="O82" s="73">
        <f t="shared" si="95"/>
        <v>0</v>
      </c>
      <c r="P82" s="73">
        <f t="shared" si="96"/>
        <v>15</v>
      </c>
      <c r="Q82" s="5">
        <f t="shared" si="97"/>
        <v>3.8140748342903543</v>
      </c>
      <c r="R82" s="31">
        <f t="shared" si="122"/>
        <v>15.033296378372908</v>
      </c>
      <c r="S82" s="12">
        <v>0.75</v>
      </c>
      <c r="T82" s="8">
        <v>3</v>
      </c>
      <c r="U82" s="73">
        <f t="shared" si="98"/>
        <v>0.44444444444444442</v>
      </c>
      <c r="V82" s="73">
        <f t="shared" si="99"/>
        <v>0</v>
      </c>
      <c r="W82" s="73">
        <f t="shared" si="100"/>
        <v>6.6666666666666661</v>
      </c>
      <c r="X82" s="5">
        <f t="shared" si="101"/>
        <v>3.8140748342903543</v>
      </c>
      <c r="Y82" s="11">
        <f t="shared" si="123"/>
        <v>6.6814650570546252</v>
      </c>
      <c r="Z82" s="9">
        <v>1.5</v>
      </c>
      <c r="AA82" s="8">
        <v>3</v>
      </c>
      <c r="AB82" s="73">
        <f t="shared" si="102"/>
        <v>-0.66666666666666663</v>
      </c>
      <c r="AC82" s="73">
        <f t="shared" si="103"/>
        <v>0</v>
      </c>
      <c r="AD82" s="73">
        <f t="shared" si="104"/>
        <v>-10</v>
      </c>
      <c r="AE82" s="5">
        <f t="shared" si="132"/>
        <v>3.8140748342903521</v>
      </c>
      <c r="AF82" s="11">
        <f t="shared" si="124"/>
        <v>10.022197585581939</v>
      </c>
      <c r="AG82" s="6"/>
      <c r="AH82" s="6"/>
      <c r="AI82" s="6"/>
      <c r="AJ82" s="14" t="s">
        <v>29</v>
      </c>
      <c r="AK82" s="10">
        <v>1</v>
      </c>
      <c r="AL82" s="2">
        <v>0</v>
      </c>
      <c r="AM82" s="2">
        <f t="shared" si="130"/>
        <v>15.3</v>
      </c>
      <c r="AN82" s="31">
        <f t="shared" si="106"/>
        <v>3.7395033629310719</v>
      </c>
      <c r="AO82" s="31">
        <f t="shared" si="125"/>
        <v>15.332644912082195</v>
      </c>
      <c r="AP82" s="12">
        <v>1</v>
      </c>
      <c r="AQ82" s="8">
        <v>3</v>
      </c>
      <c r="AR82" s="73">
        <f t="shared" si="107"/>
        <v>1</v>
      </c>
      <c r="AS82" s="73">
        <f t="shared" si="108"/>
        <v>0</v>
      </c>
      <c r="AT82" s="73">
        <f t="shared" si="109"/>
        <v>15.3</v>
      </c>
      <c r="AU82" s="5">
        <f t="shared" si="110"/>
        <v>3.7395033629310719</v>
      </c>
      <c r="AV82" s="31">
        <f t="shared" si="126"/>
        <v>15.332644912082195</v>
      </c>
      <c r="AW82" s="12">
        <v>0.75</v>
      </c>
      <c r="AX82" s="8">
        <v>3</v>
      </c>
      <c r="AY82" s="73">
        <f t="shared" si="111"/>
        <v>0.43956043956043955</v>
      </c>
      <c r="AZ82" s="73">
        <f t="shared" si="112"/>
        <v>0</v>
      </c>
      <c r="BA82" s="73">
        <f t="shared" si="113"/>
        <v>6.7252747252747254</v>
      </c>
      <c r="BB82" s="5">
        <f t="shared" si="114"/>
        <v>3.7395033629310719</v>
      </c>
      <c r="BC82" s="11">
        <f t="shared" si="127"/>
        <v>6.7396241371789873</v>
      </c>
      <c r="BD82" s="9">
        <v>1.5</v>
      </c>
      <c r="BE82" s="8">
        <v>3</v>
      </c>
      <c r="BF82" s="73">
        <f t="shared" si="115"/>
        <v>-0.64516129032258063</v>
      </c>
      <c r="BG82" s="73">
        <f t="shared" si="116"/>
        <v>0</v>
      </c>
      <c r="BH82" s="73">
        <f t="shared" si="117"/>
        <v>-9.870967741935484</v>
      </c>
      <c r="BI82" s="71">
        <f t="shared" si="131"/>
        <v>3.7395033629310888</v>
      </c>
      <c r="BJ82" s="11">
        <f t="shared" si="128"/>
        <v>9.8920289755368991</v>
      </c>
      <c r="BN82" s="40">
        <f t="shared" si="90"/>
        <v>2.9934853370928671</v>
      </c>
      <c r="BO82" s="44">
        <f t="shared" si="91"/>
        <v>0.58159080124362106</v>
      </c>
      <c r="BP82" s="42">
        <f t="shared" si="92"/>
        <v>-1.3016861004503966</v>
      </c>
      <c r="BR82" s="57">
        <f t="shared" si="119"/>
        <v>-2.4118945358492461</v>
      </c>
      <c r="BS82" s="58">
        <f t="shared" si="120"/>
        <v>-4.2951714375432637</v>
      </c>
    </row>
    <row r="83" spans="6:71" x14ac:dyDescent="0.25">
      <c r="F83" s="14" t="s">
        <v>30</v>
      </c>
      <c r="G83" s="10">
        <v>1</v>
      </c>
      <c r="H83" s="2">
        <v>0</v>
      </c>
      <c r="I83" s="2">
        <f t="shared" si="129"/>
        <v>16</v>
      </c>
      <c r="J83" s="5">
        <f t="shared" si="93"/>
        <v>3.5763343749973511</v>
      </c>
      <c r="K83" s="31">
        <f t="shared" si="121"/>
        <v>16.031219541881399</v>
      </c>
      <c r="L83" s="12">
        <v>1</v>
      </c>
      <c r="M83" s="8">
        <v>3</v>
      </c>
      <c r="N83" s="73">
        <f t="shared" si="94"/>
        <v>1</v>
      </c>
      <c r="O83" s="73">
        <f t="shared" si="95"/>
        <v>0</v>
      </c>
      <c r="P83" s="73">
        <f t="shared" si="96"/>
        <v>16</v>
      </c>
      <c r="Q83" s="5">
        <f t="shared" si="97"/>
        <v>3.5763343749973511</v>
      </c>
      <c r="R83" s="31">
        <f t="shared" si="122"/>
        <v>16.031219541881399</v>
      </c>
      <c r="S83" s="12">
        <v>0.75</v>
      </c>
      <c r="T83" s="8">
        <v>3</v>
      </c>
      <c r="U83" s="73">
        <f t="shared" si="98"/>
        <v>0.42857142857142855</v>
      </c>
      <c r="V83" s="73">
        <f t="shared" si="99"/>
        <v>0</v>
      </c>
      <c r="W83" s="73">
        <f t="shared" si="100"/>
        <v>6.8571428571428568</v>
      </c>
      <c r="X83" s="5">
        <f t="shared" si="101"/>
        <v>3.5763343749973511</v>
      </c>
      <c r="Y83" s="11">
        <f t="shared" si="123"/>
        <v>6.870522660806313</v>
      </c>
      <c r="Z83" s="9">
        <v>1.5</v>
      </c>
      <c r="AA83" s="8">
        <v>3</v>
      </c>
      <c r="AB83" s="73">
        <f t="shared" si="102"/>
        <v>-0.6</v>
      </c>
      <c r="AC83" s="73">
        <f t="shared" si="103"/>
        <v>0</v>
      </c>
      <c r="AD83" s="73">
        <f t="shared" si="104"/>
        <v>-9.6</v>
      </c>
      <c r="AE83" s="5">
        <f t="shared" si="132"/>
        <v>3.5763343749973728</v>
      </c>
      <c r="AF83" s="11">
        <f t="shared" si="124"/>
        <v>9.6187317251288373</v>
      </c>
      <c r="AG83" s="6"/>
      <c r="AH83" s="6"/>
      <c r="AI83" s="6"/>
      <c r="AJ83" s="14" t="s">
        <v>30</v>
      </c>
      <c r="AK83" s="10">
        <v>1</v>
      </c>
      <c r="AL83" s="2">
        <v>0</v>
      </c>
      <c r="AM83" s="2">
        <f t="shared" si="130"/>
        <v>16.3</v>
      </c>
      <c r="AN83" s="31">
        <f t="shared" si="106"/>
        <v>3.5106784302672982</v>
      </c>
      <c r="AO83" s="31">
        <f t="shared" si="125"/>
        <v>16.330646037435262</v>
      </c>
      <c r="AP83" s="12">
        <v>1</v>
      </c>
      <c r="AQ83" s="8">
        <v>3</v>
      </c>
      <c r="AR83" s="73">
        <f t="shared" si="107"/>
        <v>1</v>
      </c>
      <c r="AS83" s="73">
        <f t="shared" si="108"/>
        <v>0</v>
      </c>
      <c r="AT83" s="73">
        <f t="shared" si="109"/>
        <v>16.3</v>
      </c>
      <c r="AU83" s="5">
        <f t="shared" si="110"/>
        <v>3.5106784302672982</v>
      </c>
      <c r="AV83" s="31">
        <f t="shared" si="126"/>
        <v>16.330646037435262</v>
      </c>
      <c r="AW83" s="12">
        <v>0.75</v>
      </c>
      <c r="AX83" s="8">
        <v>3</v>
      </c>
      <c r="AY83" s="73">
        <f t="shared" si="111"/>
        <v>0.42402826855123676</v>
      </c>
      <c r="AZ83" s="73">
        <f t="shared" si="112"/>
        <v>0</v>
      </c>
      <c r="BA83" s="73">
        <f t="shared" si="113"/>
        <v>6.9116607773851593</v>
      </c>
      <c r="BB83" s="5">
        <f t="shared" si="114"/>
        <v>3.5106784302672982</v>
      </c>
      <c r="BC83" s="11">
        <f t="shared" si="127"/>
        <v>6.9246555635767892</v>
      </c>
      <c r="BD83" s="9">
        <v>1.5</v>
      </c>
      <c r="BE83" s="8">
        <v>3</v>
      </c>
      <c r="BF83" s="73">
        <f t="shared" si="115"/>
        <v>-0.58252427184466016</v>
      </c>
      <c r="BG83" s="73">
        <f t="shared" si="116"/>
        <v>0</v>
      </c>
      <c r="BH83" s="73">
        <f t="shared" si="117"/>
        <v>-9.4951456310679614</v>
      </c>
      <c r="BI83" s="71">
        <f t="shared" si="131"/>
        <v>3.5106784302672907</v>
      </c>
      <c r="BJ83" s="11">
        <f t="shared" si="128"/>
        <v>9.5129976917098613</v>
      </c>
      <c r="BN83" s="40">
        <f t="shared" si="90"/>
        <v>2.9942649555386325</v>
      </c>
      <c r="BO83" s="44">
        <f t="shared" si="91"/>
        <v>0.54132902770476221</v>
      </c>
      <c r="BP83" s="42">
        <f t="shared" si="92"/>
        <v>-1.0573403341897603</v>
      </c>
      <c r="BR83" s="57">
        <f t="shared" si="119"/>
        <v>-2.4529359278338703</v>
      </c>
      <c r="BS83" s="58">
        <f t="shared" si="120"/>
        <v>-4.0516052897283927</v>
      </c>
    </row>
    <row r="84" spans="6:71" x14ac:dyDescent="0.25">
      <c r="F84" s="14" t="s">
        <v>31</v>
      </c>
      <c r="G84" s="10">
        <v>1</v>
      </c>
      <c r="H84" s="2">
        <v>0</v>
      </c>
      <c r="I84" s="2">
        <f t="shared" si="129"/>
        <v>17</v>
      </c>
      <c r="J84" s="5">
        <f t="shared" si="93"/>
        <v>3.3664606634298009</v>
      </c>
      <c r="K84" s="31">
        <f t="shared" si="121"/>
        <v>17.029386365926403</v>
      </c>
      <c r="L84" s="12">
        <v>1</v>
      </c>
      <c r="M84" s="8">
        <v>3</v>
      </c>
      <c r="N84" s="73">
        <f t="shared" si="94"/>
        <v>1</v>
      </c>
      <c r="O84" s="73">
        <f t="shared" si="95"/>
        <v>0</v>
      </c>
      <c r="P84" s="73">
        <f t="shared" si="96"/>
        <v>17</v>
      </c>
      <c r="Q84" s="5">
        <f t="shared" si="97"/>
        <v>3.3664606634298009</v>
      </c>
      <c r="R84" s="31">
        <f t="shared" si="122"/>
        <v>17.029386365926403</v>
      </c>
      <c r="S84" s="12">
        <v>0.75</v>
      </c>
      <c r="T84" s="8">
        <v>3</v>
      </c>
      <c r="U84" s="73">
        <f t="shared" si="98"/>
        <v>0.41379310344827586</v>
      </c>
      <c r="V84" s="73">
        <f t="shared" si="99"/>
        <v>0</v>
      </c>
      <c r="W84" s="73">
        <f t="shared" si="100"/>
        <v>7.0344827586206895</v>
      </c>
      <c r="X84" s="5">
        <f t="shared" si="101"/>
        <v>3.3664606634298009</v>
      </c>
      <c r="Y84" s="11">
        <f t="shared" si="123"/>
        <v>7.0466426341764414</v>
      </c>
      <c r="Z84" s="9">
        <v>1.5</v>
      </c>
      <c r="AA84" s="8">
        <v>3</v>
      </c>
      <c r="AB84" s="73">
        <f t="shared" si="102"/>
        <v>-0.54545454545454541</v>
      </c>
      <c r="AC84" s="73">
        <f t="shared" si="103"/>
        <v>0</v>
      </c>
      <c r="AD84" s="73">
        <f t="shared" si="104"/>
        <v>-9.2727272727272716</v>
      </c>
      <c r="AE84" s="5">
        <f t="shared" si="132"/>
        <v>3.3664606634298195</v>
      </c>
      <c r="AF84" s="11">
        <f t="shared" si="124"/>
        <v>9.288756199596218</v>
      </c>
      <c r="AG84" s="6"/>
      <c r="AH84" s="6"/>
      <c r="AI84" s="6"/>
      <c r="AJ84" s="14" t="s">
        <v>31</v>
      </c>
      <c r="AK84" s="10">
        <v>1</v>
      </c>
      <c r="AL84" s="2">
        <v>0</v>
      </c>
      <c r="AM84" s="2">
        <f t="shared" si="130"/>
        <v>17.3</v>
      </c>
      <c r="AN84" s="31">
        <f t="shared" si="106"/>
        <v>3.3082135338720353</v>
      </c>
      <c r="AO84" s="31">
        <f t="shared" si="125"/>
        <v>17.32887763243771</v>
      </c>
      <c r="AP84" s="12">
        <v>1</v>
      </c>
      <c r="AQ84" s="8">
        <v>3</v>
      </c>
      <c r="AR84" s="73">
        <f t="shared" si="107"/>
        <v>1</v>
      </c>
      <c r="AS84" s="73">
        <f t="shared" si="108"/>
        <v>0</v>
      </c>
      <c r="AT84" s="73">
        <f t="shared" si="109"/>
        <v>17.3</v>
      </c>
      <c r="AU84" s="5">
        <f t="shared" si="110"/>
        <v>3.3082135338720353</v>
      </c>
      <c r="AV84" s="31">
        <f t="shared" si="126"/>
        <v>17.32887763243771</v>
      </c>
      <c r="AW84" s="12">
        <v>0.75</v>
      </c>
      <c r="AX84" s="8">
        <v>3</v>
      </c>
      <c r="AY84" s="73">
        <f t="shared" si="111"/>
        <v>0.40955631399317405</v>
      </c>
      <c r="AZ84" s="73">
        <f t="shared" si="112"/>
        <v>0</v>
      </c>
      <c r="BA84" s="73">
        <f t="shared" si="113"/>
        <v>7.085324232081911</v>
      </c>
      <c r="BB84" s="5">
        <f t="shared" si="114"/>
        <v>3.3082135338720353</v>
      </c>
      <c r="BC84" s="11">
        <f t="shared" si="127"/>
        <v>7.0971512487799497</v>
      </c>
      <c r="BD84" s="9">
        <v>1.5</v>
      </c>
      <c r="BE84" s="8">
        <v>3</v>
      </c>
      <c r="BF84" s="73">
        <f t="shared" si="115"/>
        <v>-0.53097345132743357</v>
      </c>
      <c r="BG84" s="73">
        <f t="shared" si="116"/>
        <v>0</v>
      </c>
      <c r="BH84" s="73">
        <f t="shared" si="117"/>
        <v>-9.1858407079646014</v>
      </c>
      <c r="BI84" s="71">
        <f t="shared" si="131"/>
        <v>3.3082135338720491</v>
      </c>
      <c r="BJ84" s="11">
        <f t="shared" si="128"/>
        <v>9.2011739641262178</v>
      </c>
      <c r="BN84" s="40">
        <f t="shared" si="90"/>
        <v>2.9949126651130697</v>
      </c>
      <c r="BO84" s="44">
        <f t="shared" si="91"/>
        <v>0.50508614603508306</v>
      </c>
      <c r="BP84" s="42">
        <f t="shared" si="92"/>
        <v>-0.87582235470000214</v>
      </c>
      <c r="BR84" s="57">
        <f t="shared" si="119"/>
        <v>-2.4898265190779867</v>
      </c>
      <c r="BS84" s="58">
        <f t="shared" si="120"/>
        <v>-3.8707350198130719</v>
      </c>
    </row>
    <row r="85" spans="6:71" x14ac:dyDescent="0.25">
      <c r="F85" s="14" t="s">
        <v>32</v>
      </c>
      <c r="G85" s="10">
        <v>1</v>
      </c>
      <c r="H85" s="2">
        <v>0</v>
      </c>
      <c r="I85" s="2">
        <f t="shared" si="129"/>
        <v>18</v>
      </c>
      <c r="J85" s="5">
        <f t="shared" si="93"/>
        <v>3.1798301198642345</v>
      </c>
      <c r="K85" s="31">
        <f t="shared" si="121"/>
        <v>18.027756377319946</v>
      </c>
      <c r="L85" s="12">
        <v>1</v>
      </c>
      <c r="M85" s="8">
        <v>3</v>
      </c>
      <c r="N85" s="73">
        <f t="shared" si="94"/>
        <v>1</v>
      </c>
      <c r="O85" s="73">
        <f t="shared" si="95"/>
        <v>0</v>
      </c>
      <c r="P85" s="73">
        <f t="shared" si="96"/>
        <v>18</v>
      </c>
      <c r="Q85" s="5">
        <f t="shared" si="97"/>
        <v>3.1798301198642345</v>
      </c>
      <c r="R85" s="31">
        <f t="shared" si="122"/>
        <v>18.027756377319946</v>
      </c>
      <c r="S85" s="12">
        <v>0.75</v>
      </c>
      <c r="T85" s="8">
        <v>3</v>
      </c>
      <c r="U85" s="73">
        <f t="shared" si="98"/>
        <v>0.4</v>
      </c>
      <c r="V85" s="73">
        <f t="shared" si="99"/>
        <v>0</v>
      </c>
      <c r="W85" s="73">
        <f t="shared" si="100"/>
        <v>7.2</v>
      </c>
      <c r="X85" s="5">
        <f t="shared" si="101"/>
        <v>3.1798301198642349</v>
      </c>
      <c r="Y85" s="11">
        <f t="shared" si="123"/>
        <v>7.2111025509279782</v>
      </c>
      <c r="Z85" s="9">
        <v>1.5</v>
      </c>
      <c r="AA85" s="8">
        <v>3</v>
      </c>
      <c r="AB85" s="73">
        <f t="shared" si="102"/>
        <v>-0.5</v>
      </c>
      <c r="AC85" s="73">
        <f t="shared" si="103"/>
        <v>0</v>
      </c>
      <c r="AD85" s="73">
        <f t="shared" si="104"/>
        <v>-9</v>
      </c>
      <c r="AE85" s="5">
        <f t="shared" si="132"/>
        <v>3.1798301198642491</v>
      </c>
      <c r="AF85" s="11">
        <f t="shared" si="124"/>
        <v>9.013878188659973</v>
      </c>
      <c r="AG85" s="6"/>
      <c r="AH85" s="6"/>
      <c r="AI85" s="6"/>
      <c r="AJ85" s="14" t="s">
        <v>32</v>
      </c>
      <c r="AK85" s="10">
        <v>1</v>
      </c>
      <c r="AL85" s="2">
        <v>0</v>
      </c>
      <c r="AM85" s="2">
        <f t="shared" si="130"/>
        <v>18.3</v>
      </c>
      <c r="AN85" s="31">
        <f t="shared" si="106"/>
        <v>3.1278061212861563</v>
      </c>
      <c r="AO85" s="31">
        <f t="shared" si="125"/>
        <v>18.3273020382161</v>
      </c>
      <c r="AP85" s="12">
        <v>1</v>
      </c>
      <c r="AQ85" s="8">
        <v>3</v>
      </c>
      <c r="AR85" s="73">
        <f t="shared" si="107"/>
        <v>1</v>
      </c>
      <c r="AS85" s="73">
        <f t="shared" si="108"/>
        <v>0</v>
      </c>
      <c r="AT85" s="73">
        <f t="shared" si="109"/>
        <v>18.3</v>
      </c>
      <c r="AU85" s="5">
        <f t="shared" si="110"/>
        <v>3.1278061212861563</v>
      </c>
      <c r="AV85" s="31">
        <f t="shared" si="126"/>
        <v>18.3273020382161</v>
      </c>
      <c r="AW85" s="12">
        <v>0.75</v>
      </c>
      <c r="AX85" s="8">
        <v>3</v>
      </c>
      <c r="AY85" s="73">
        <f t="shared" si="111"/>
        <v>0.396039603960396</v>
      </c>
      <c r="AZ85" s="73">
        <f t="shared" si="112"/>
        <v>0</v>
      </c>
      <c r="BA85" s="73">
        <f t="shared" si="113"/>
        <v>7.2475247524752469</v>
      </c>
      <c r="BB85" s="5">
        <f t="shared" si="114"/>
        <v>3.1278061212861563</v>
      </c>
      <c r="BC85" s="11">
        <f t="shared" si="127"/>
        <v>7.2583374408776624</v>
      </c>
      <c r="BD85" s="9">
        <v>1.5</v>
      </c>
      <c r="BE85" s="8">
        <v>3</v>
      </c>
      <c r="BF85" s="73">
        <f t="shared" si="115"/>
        <v>-0.48780487804878048</v>
      </c>
      <c r="BG85" s="73">
        <f t="shared" si="116"/>
        <v>0</v>
      </c>
      <c r="BH85" s="73">
        <f t="shared" si="117"/>
        <v>-8.9268292682926838</v>
      </c>
      <c r="BI85" s="71">
        <f t="shared" si="131"/>
        <v>3.1278061212861701</v>
      </c>
      <c r="BJ85" s="11">
        <f t="shared" si="128"/>
        <v>8.9401473357151708</v>
      </c>
      <c r="BN85" s="40">
        <f t="shared" si="90"/>
        <v>2.9954566089615398</v>
      </c>
      <c r="BO85" s="44">
        <f t="shared" si="91"/>
        <v>0.47234889949684167</v>
      </c>
      <c r="BP85" s="42">
        <f t="shared" si="92"/>
        <v>-0.73730852944802194</v>
      </c>
      <c r="BR85" s="57">
        <f t="shared" si="119"/>
        <v>-2.5231077094646981</v>
      </c>
      <c r="BS85" s="58">
        <f t="shared" si="120"/>
        <v>-3.7327651384095617</v>
      </c>
    </row>
    <row r="86" spans="6:71" x14ac:dyDescent="0.25">
      <c r="F86" s="14" t="s">
        <v>33</v>
      </c>
      <c r="G86" s="10">
        <v>1</v>
      </c>
      <c r="H86" s="2">
        <v>0</v>
      </c>
      <c r="I86" s="2">
        <f t="shared" si="129"/>
        <v>19</v>
      </c>
      <c r="J86" s="5">
        <f t="shared" si="93"/>
        <v>3.0127875041833398</v>
      </c>
      <c r="K86" s="31">
        <f t="shared" si="121"/>
        <v>19.026297590440446</v>
      </c>
      <c r="L86" s="12">
        <v>1</v>
      </c>
      <c r="M86" s="8">
        <v>3</v>
      </c>
      <c r="N86" s="73">
        <f t="shared" si="94"/>
        <v>1</v>
      </c>
      <c r="O86" s="73">
        <f t="shared" si="95"/>
        <v>0</v>
      </c>
      <c r="P86" s="73">
        <f t="shared" si="96"/>
        <v>19</v>
      </c>
      <c r="Q86" s="5">
        <f t="shared" si="97"/>
        <v>3.0127875041833398</v>
      </c>
      <c r="R86" s="31">
        <f t="shared" si="122"/>
        <v>19.026297590440446</v>
      </c>
      <c r="S86" s="12">
        <v>0.75</v>
      </c>
      <c r="T86" s="8">
        <v>3</v>
      </c>
      <c r="U86" s="73">
        <f t="shared" si="98"/>
        <v>0.38709677419354838</v>
      </c>
      <c r="V86" s="73">
        <f t="shared" si="99"/>
        <v>0</v>
      </c>
      <c r="W86" s="73">
        <f t="shared" si="100"/>
        <v>7.354838709677419</v>
      </c>
      <c r="X86" s="5">
        <f t="shared" si="101"/>
        <v>3.0127875041833403</v>
      </c>
      <c r="Y86" s="11">
        <f t="shared" si="123"/>
        <v>7.3650184221059796</v>
      </c>
      <c r="Z86" s="9">
        <v>1.5</v>
      </c>
      <c r="AA86" s="8">
        <v>3</v>
      </c>
      <c r="AB86" s="73">
        <f t="shared" si="102"/>
        <v>-0.46153846153846156</v>
      </c>
      <c r="AC86" s="73">
        <f t="shared" si="103"/>
        <v>0</v>
      </c>
      <c r="AD86" s="73">
        <f t="shared" si="104"/>
        <v>-8.7692307692307701</v>
      </c>
      <c r="AE86" s="5">
        <f t="shared" si="132"/>
        <v>3.0127875041833363</v>
      </c>
      <c r="AF86" s="11">
        <f t="shared" si="124"/>
        <v>8.7813681186648225</v>
      </c>
      <c r="AG86" s="6"/>
      <c r="AH86" s="6"/>
      <c r="AI86" s="6"/>
      <c r="AJ86" s="14" t="s">
        <v>33</v>
      </c>
      <c r="AK86" s="10">
        <v>1</v>
      </c>
      <c r="AL86" s="2">
        <v>0</v>
      </c>
      <c r="AM86" s="2">
        <f t="shared" si="130"/>
        <v>19.3</v>
      </c>
      <c r="AN86" s="31">
        <f t="shared" si="106"/>
        <v>2.9660408899871178</v>
      </c>
      <c r="AO86" s="31">
        <f t="shared" si="125"/>
        <v>19.325889371514059</v>
      </c>
      <c r="AP86" s="12">
        <v>1</v>
      </c>
      <c r="AQ86" s="8">
        <v>3</v>
      </c>
      <c r="AR86" s="73">
        <f t="shared" si="107"/>
        <v>1</v>
      </c>
      <c r="AS86" s="73">
        <f t="shared" si="108"/>
        <v>0</v>
      </c>
      <c r="AT86" s="73">
        <f t="shared" si="109"/>
        <v>19.3</v>
      </c>
      <c r="AU86" s="5">
        <f t="shared" si="110"/>
        <v>2.9660408899871178</v>
      </c>
      <c r="AV86" s="31">
        <f t="shared" si="126"/>
        <v>19.325889371514059</v>
      </c>
      <c r="AW86" s="12">
        <v>0.75</v>
      </c>
      <c r="AX86" s="8">
        <v>3</v>
      </c>
      <c r="AY86" s="73">
        <f t="shared" si="111"/>
        <v>0.38338658146964855</v>
      </c>
      <c r="AZ86" s="73">
        <f t="shared" si="112"/>
        <v>0</v>
      </c>
      <c r="BA86" s="73">
        <f t="shared" si="113"/>
        <v>7.399361022364217</v>
      </c>
      <c r="BB86" s="5">
        <f t="shared" si="114"/>
        <v>2.9660408899871178</v>
      </c>
      <c r="BC86" s="11">
        <f t="shared" si="127"/>
        <v>7.4092866600053888</v>
      </c>
      <c r="BD86" s="9">
        <v>1.5</v>
      </c>
      <c r="BE86" s="8">
        <v>3</v>
      </c>
      <c r="BF86" s="73">
        <f t="shared" si="115"/>
        <v>-0.45112781954887216</v>
      </c>
      <c r="BG86" s="73">
        <f t="shared" si="116"/>
        <v>0</v>
      </c>
      <c r="BH86" s="73">
        <f t="shared" si="117"/>
        <v>-8.7067669172932334</v>
      </c>
      <c r="BI86" s="71">
        <f t="shared" si="131"/>
        <v>2.9660408899871129</v>
      </c>
      <c r="BJ86" s="11">
        <f t="shared" si="128"/>
        <v>8.7184463330138602</v>
      </c>
      <c r="BN86" s="40">
        <f t="shared" si="90"/>
        <v>2.995917810736124</v>
      </c>
      <c r="BO86" s="44">
        <f t="shared" si="91"/>
        <v>0.44268237899409257</v>
      </c>
      <c r="BP86" s="42">
        <f t="shared" si="92"/>
        <v>-0.62921785650962292</v>
      </c>
      <c r="BR86" s="57">
        <f t="shared" si="119"/>
        <v>-2.5532354317420314</v>
      </c>
      <c r="BS86" s="58">
        <f t="shared" si="120"/>
        <v>-3.6251356672457469</v>
      </c>
    </row>
    <row r="87" spans="6:71" ht="15.75" thickBot="1" x14ac:dyDescent="0.3">
      <c r="F87" s="15" t="s">
        <v>34</v>
      </c>
      <c r="G87" s="16">
        <v>1</v>
      </c>
      <c r="H87" s="17">
        <v>0</v>
      </c>
      <c r="I87" s="17">
        <f t="shared" si="129"/>
        <v>20</v>
      </c>
      <c r="J87" s="35">
        <f t="shared" si="93"/>
        <v>2.8624052261117479</v>
      </c>
      <c r="K87" s="36">
        <f t="shared" si="121"/>
        <v>20.024984394500787</v>
      </c>
      <c r="L87" s="19">
        <v>1</v>
      </c>
      <c r="M87" s="20">
        <v>3</v>
      </c>
      <c r="N87" s="76">
        <f t="shared" si="94"/>
        <v>1</v>
      </c>
      <c r="O87" s="76">
        <f t="shared" si="95"/>
        <v>0</v>
      </c>
      <c r="P87" s="76">
        <f t="shared" si="96"/>
        <v>20</v>
      </c>
      <c r="Q87" s="35">
        <f t="shared" si="97"/>
        <v>2.8624052261117479</v>
      </c>
      <c r="R87" s="36">
        <f t="shared" si="122"/>
        <v>20.024984394500787</v>
      </c>
      <c r="S87" s="19">
        <v>0.75</v>
      </c>
      <c r="T87" s="20">
        <v>3</v>
      </c>
      <c r="U87" s="76">
        <f t="shared" si="98"/>
        <v>0.375</v>
      </c>
      <c r="V87" s="76">
        <f t="shared" si="99"/>
        <v>0</v>
      </c>
      <c r="W87" s="76">
        <f t="shared" si="100"/>
        <v>7.5</v>
      </c>
      <c r="X87" s="35">
        <f>180+DEGREES(ATAN2(W87,U87))</f>
        <v>182.86240522611175</v>
      </c>
      <c r="Y87" s="18">
        <f t="shared" si="123"/>
        <v>7.5093691479377949</v>
      </c>
      <c r="Z87" s="37">
        <v>1.5</v>
      </c>
      <c r="AA87" s="20">
        <v>3</v>
      </c>
      <c r="AB87" s="76">
        <f t="shared" si="102"/>
        <v>-0.42857142857142855</v>
      </c>
      <c r="AC87" s="76">
        <f t="shared" si="103"/>
        <v>0</v>
      </c>
      <c r="AD87" s="76">
        <f t="shared" si="104"/>
        <v>-8.5714285714285712</v>
      </c>
      <c r="AE87" s="35">
        <f t="shared" si="132"/>
        <v>2.862405226111747</v>
      </c>
      <c r="AF87" s="18">
        <f t="shared" si="124"/>
        <v>8.5821361690717648</v>
      </c>
      <c r="AG87" s="6"/>
      <c r="AH87" s="6"/>
      <c r="AI87" s="6"/>
      <c r="AJ87" s="15" t="s">
        <v>34</v>
      </c>
      <c r="AK87" s="16">
        <v>1</v>
      </c>
      <c r="AL87" s="17">
        <v>0</v>
      </c>
      <c r="AM87" s="17">
        <f t="shared" si="130"/>
        <v>20.3</v>
      </c>
      <c r="AN87" s="35">
        <f t="shared" si="106"/>
        <v>2.82017247244849</v>
      </c>
      <c r="AO87" s="36">
        <f t="shared" si="125"/>
        <v>20.32461561752153</v>
      </c>
      <c r="AP87" s="19">
        <v>1</v>
      </c>
      <c r="AQ87" s="20">
        <v>3</v>
      </c>
      <c r="AR87" s="76">
        <f t="shared" si="107"/>
        <v>1</v>
      </c>
      <c r="AS87" s="76">
        <f t="shared" si="108"/>
        <v>0</v>
      </c>
      <c r="AT87" s="76">
        <f t="shared" si="109"/>
        <v>20.3</v>
      </c>
      <c r="AU87" s="35">
        <f t="shared" si="110"/>
        <v>2.82017247244849</v>
      </c>
      <c r="AV87" s="36">
        <f t="shared" si="126"/>
        <v>20.32461561752153</v>
      </c>
      <c r="AW87" s="19">
        <v>0.75</v>
      </c>
      <c r="AX87" s="20">
        <v>3</v>
      </c>
      <c r="AY87" s="76">
        <f t="shared" si="111"/>
        <v>0.37151702786377711</v>
      </c>
      <c r="AZ87" s="76">
        <f t="shared" si="112"/>
        <v>0</v>
      </c>
      <c r="BA87" s="76">
        <f t="shared" si="113"/>
        <v>7.5417956656346758</v>
      </c>
      <c r="BB87" s="35">
        <f>180+DEGREES(ATAN2(BA87,AY87))</f>
        <v>182.82017247244849</v>
      </c>
      <c r="BC87" s="18">
        <f t="shared" si="127"/>
        <v>7.550940786695306</v>
      </c>
      <c r="BD87" s="37">
        <v>1.5</v>
      </c>
      <c r="BE87" s="20">
        <v>3</v>
      </c>
      <c r="BF87" s="76">
        <f t="shared" si="115"/>
        <v>-0.41958041958041958</v>
      </c>
      <c r="BG87" s="76">
        <f t="shared" si="116"/>
        <v>0</v>
      </c>
      <c r="BH87" s="76">
        <f t="shared" si="117"/>
        <v>-8.5174825174825184</v>
      </c>
      <c r="BI87" s="72">
        <f t="shared" si="131"/>
        <v>2.8201724724484905</v>
      </c>
      <c r="BJ87" s="18">
        <f t="shared" si="128"/>
        <v>8.5278107486104329</v>
      </c>
      <c r="BN87" s="41">
        <f t="shared" si="90"/>
        <v>2.9963122302074296</v>
      </c>
      <c r="BO87" s="45"/>
      <c r="BP87" s="43">
        <f t="shared" si="92"/>
        <v>-0.5432542046133193</v>
      </c>
      <c r="BR87" s="57"/>
      <c r="BS87" s="59">
        <f t="shared" si="120"/>
        <v>-3.539566434820749</v>
      </c>
    </row>
    <row r="88" spans="6:71" ht="15.75" thickBot="1" x14ac:dyDescent="0.3">
      <c r="F88" s="51" t="s">
        <v>35</v>
      </c>
      <c r="G88" s="77">
        <v>1</v>
      </c>
      <c r="H88" s="78">
        <v>0</v>
      </c>
      <c r="I88" s="78">
        <f t="shared" si="129"/>
        <v>21</v>
      </c>
      <c r="J88" s="78">
        <f t="shared" si="93"/>
        <v>2.7263109939062655</v>
      </c>
      <c r="K88" s="79">
        <f t="shared" si="121"/>
        <v>21.023796041628639</v>
      </c>
      <c r="L88" s="80">
        <v>1</v>
      </c>
      <c r="M88" s="78">
        <v>3</v>
      </c>
      <c r="N88" s="78">
        <f t="shared" si="94"/>
        <v>1</v>
      </c>
      <c r="O88" s="78">
        <f t="shared" si="95"/>
        <v>0</v>
      </c>
      <c r="P88" s="78">
        <f t="shared" si="96"/>
        <v>21</v>
      </c>
      <c r="Q88" s="78">
        <f t="shared" si="97"/>
        <v>2.7263109939062655</v>
      </c>
      <c r="R88" s="79">
        <f t="shared" si="122"/>
        <v>21.023796041628639</v>
      </c>
      <c r="S88" s="80">
        <v>0.75</v>
      </c>
      <c r="T88" s="78">
        <v>3</v>
      </c>
      <c r="U88" s="78">
        <f t="shared" si="98"/>
        <v>0.36363636363636365</v>
      </c>
      <c r="V88" s="78">
        <f t="shared" si="99"/>
        <v>0</v>
      </c>
      <c r="W88" s="78">
        <f t="shared" si="100"/>
        <v>7.6363636363636367</v>
      </c>
      <c r="X88" s="78">
        <f>180+DEGREES(ATAN2(W88,U88))</f>
        <v>182.72631099390625</v>
      </c>
      <c r="Y88" s="83">
        <f t="shared" si="123"/>
        <v>7.645016742410415</v>
      </c>
      <c r="Z88" s="84">
        <v>1.5</v>
      </c>
      <c r="AA88" s="78">
        <v>3</v>
      </c>
      <c r="AB88" s="78">
        <f t="shared" si="102"/>
        <v>-0.4</v>
      </c>
      <c r="AC88" s="78">
        <f t="shared" si="103"/>
        <v>0</v>
      </c>
      <c r="AD88" s="78">
        <f t="shared" si="104"/>
        <v>-8.4</v>
      </c>
      <c r="AE88" s="78">
        <f t="shared" si="132"/>
        <v>2.7263109939062531</v>
      </c>
      <c r="AF88" s="83">
        <f t="shared" si="124"/>
        <v>8.4095184166514549</v>
      </c>
      <c r="AG88" s="6"/>
      <c r="AH88" s="6"/>
      <c r="AI88" s="6"/>
      <c r="AJ88" s="85" t="s">
        <v>35</v>
      </c>
      <c r="AK88" s="77">
        <v>1</v>
      </c>
      <c r="AL88" s="78">
        <v>0</v>
      </c>
      <c r="AM88" s="78">
        <f t="shared" si="130"/>
        <v>21.3</v>
      </c>
      <c r="AN88" s="78">
        <f t="shared" si="106"/>
        <v>2.6879689656035737</v>
      </c>
      <c r="AO88" s="79">
        <f t="shared" si="125"/>
        <v>21.323461257497573</v>
      </c>
      <c r="AP88" s="80">
        <v>1</v>
      </c>
      <c r="AQ88" s="78">
        <v>3</v>
      </c>
      <c r="AR88" s="78">
        <f t="shared" si="107"/>
        <v>1</v>
      </c>
      <c r="AS88" s="78">
        <f t="shared" si="108"/>
        <v>0</v>
      </c>
      <c r="AT88" s="78">
        <f t="shared" si="109"/>
        <v>21.3</v>
      </c>
      <c r="AU88" s="78">
        <f t="shared" si="110"/>
        <v>2.6879689656035737</v>
      </c>
      <c r="AV88" s="79">
        <f t="shared" si="126"/>
        <v>21.323461257497573</v>
      </c>
      <c r="AW88" s="80">
        <v>0.75</v>
      </c>
      <c r="AX88" s="78">
        <v>3</v>
      </c>
      <c r="AY88" s="78">
        <f t="shared" si="111"/>
        <v>0.3603603603603604</v>
      </c>
      <c r="AZ88" s="78">
        <f t="shared" si="112"/>
        <v>0</v>
      </c>
      <c r="BA88" s="78">
        <f t="shared" si="113"/>
        <v>7.6756756756756763</v>
      </c>
      <c r="BB88" s="78">
        <f>180+DEGREES(ATAN2(BA88,AY88))</f>
        <v>182.68796896560357</v>
      </c>
      <c r="BC88" s="83">
        <f t="shared" si="127"/>
        <v>7.6841301828820088</v>
      </c>
      <c r="BD88" s="84">
        <v>1.5</v>
      </c>
      <c r="BE88" s="78">
        <v>3</v>
      </c>
      <c r="BF88" s="78">
        <f t="shared" si="115"/>
        <v>-0.39215686274509803</v>
      </c>
      <c r="BG88" s="78">
        <f t="shared" si="116"/>
        <v>0</v>
      </c>
      <c r="BH88" s="78">
        <f t="shared" si="117"/>
        <v>-8.3529411764705888</v>
      </c>
      <c r="BI88" s="81">
        <f t="shared" si="131"/>
        <v>2.6879689656035737</v>
      </c>
      <c r="BJ88" s="83">
        <f t="shared" si="128"/>
        <v>8.362141669606892</v>
      </c>
      <c r="BN88" s="50">
        <f t="shared" si="90"/>
        <v>2.9966521586893435</v>
      </c>
      <c r="BO88" s="51"/>
      <c r="BP88" s="52">
        <f t="shared" si="92"/>
        <v>-0.47376747044562961</v>
      </c>
      <c r="BQ88" s="86"/>
      <c r="BR88" s="50">
        <f t="shared" si="119"/>
        <v>-2.9966521586893435</v>
      </c>
      <c r="BS88" s="85">
        <f t="shared" si="120"/>
        <v>-3.4704196291349731</v>
      </c>
    </row>
  </sheetData>
  <mergeCells count="111">
    <mergeCell ref="AE65:AE66"/>
    <mergeCell ref="AF65:AF66"/>
    <mergeCell ref="AJ65:AJ66"/>
    <mergeCell ref="AK65:AM65"/>
    <mergeCell ref="BS65:BS66"/>
    <mergeCell ref="BI65:BI66"/>
    <mergeCell ref="BJ65:BJ66"/>
    <mergeCell ref="BN65:BN66"/>
    <mergeCell ref="BO65:BO66"/>
    <mergeCell ref="BP65:BP66"/>
    <mergeCell ref="BR65:BR66"/>
    <mergeCell ref="AW65:AX65"/>
    <mergeCell ref="AY65:BA65"/>
    <mergeCell ref="BB65:BB66"/>
    <mergeCell ref="BC65:BC66"/>
    <mergeCell ref="BD65:BE65"/>
    <mergeCell ref="BF65:BH65"/>
    <mergeCell ref="Q65:Q66"/>
    <mergeCell ref="R65:R66"/>
    <mergeCell ref="S65:T65"/>
    <mergeCell ref="U65:W65"/>
    <mergeCell ref="X65:X66"/>
    <mergeCell ref="Y65:Y66"/>
    <mergeCell ref="BO37:BO38"/>
    <mergeCell ref="BP37:BP38"/>
    <mergeCell ref="BR37:BR38"/>
    <mergeCell ref="AP37:AQ37"/>
    <mergeCell ref="U37:W37"/>
    <mergeCell ref="X37:X38"/>
    <mergeCell ref="Y37:Y38"/>
    <mergeCell ref="Z37:AA37"/>
    <mergeCell ref="AB37:AD37"/>
    <mergeCell ref="AE37:AE38"/>
    <mergeCell ref="AN65:AN66"/>
    <mergeCell ref="AO65:AO66"/>
    <mergeCell ref="AP65:AQ65"/>
    <mergeCell ref="AR65:AT65"/>
    <mergeCell ref="AU65:AU66"/>
    <mergeCell ref="AV65:AV66"/>
    <mergeCell ref="Z65:AA65"/>
    <mergeCell ref="AB65:AD65"/>
    <mergeCell ref="BS37:BS38"/>
    <mergeCell ref="F65:F66"/>
    <mergeCell ref="G65:I65"/>
    <mergeCell ref="J65:J66"/>
    <mergeCell ref="K65:K66"/>
    <mergeCell ref="L65:M65"/>
    <mergeCell ref="N65:P65"/>
    <mergeCell ref="BC37:BC38"/>
    <mergeCell ref="BD37:BE37"/>
    <mergeCell ref="BF37:BH37"/>
    <mergeCell ref="BI37:BI38"/>
    <mergeCell ref="BJ37:BJ38"/>
    <mergeCell ref="BN37:BN38"/>
    <mergeCell ref="AR37:AT37"/>
    <mergeCell ref="AU37:AU38"/>
    <mergeCell ref="AV37:AV38"/>
    <mergeCell ref="AW37:AX37"/>
    <mergeCell ref="AY37:BA37"/>
    <mergeCell ref="BB37:BB38"/>
    <mergeCell ref="AF37:AF38"/>
    <mergeCell ref="AJ37:AJ38"/>
    <mergeCell ref="AK37:AM37"/>
    <mergeCell ref="AN37:AN38"/>
    <mergeCell ref="AO37:AO38"/>
    <mergeCell ref="BS9:BS10"/>
    <mergeCell ref="F37:F38"/>
    <mergeCell ref="G37:I37"/>
    <mergeCell ref="J37:J38"/>
    <mergeCell ref="K37:K38"/>
    <mergeCell ref="L37:M37"/>
    <mergeCell ref="N37:P37"/>
    <mergeCell ref="Q37:Q38"/>
    <mergeCell ref="R37:R38"/>
    <mergeCell ref="S37:T37"/>
    <mergeCell ref="BI9:BI10"/>
    <mergeCell ref="BJ9:BJ10"/>
    <mergeCell ref="BN9:BN10"/>
    <mergeCell ref="BO9:BO10"/>
    <mergeCell ref="BP9:BP10"/>
    <mergeCell ref="BR9:BR10"/>
    <mergeCell ref="AW9:AX9"/>
    <mergeCell ref="AY9:BA9"/>
    <mergeCell ref="BB9:BB10"/>
    <mergeCell ref="BC9:BC10"/>
    <mergeCell ref="BD9:BE9"/>
    <mergeCell ref="BF9:BH9"/>
    <mergeCell ref="AN9:AN10"/>
    <mergeCell ref="AO9:AO10"/>
    <mergeCell ref="AP9:AQ9"/>
    <mergeCell ref="AR9:AT9"/>
    <mergeCell ref="AU9:AU10"/>
    <mergeCell ref="AV9:AV10"/>
    <mergeCell ref="Z9:AA9"/>
    <mergeCell ref="AB9:AD9"/>
    <mergeCell ref="AE9:AE10"/>
    <mergeCell ref="AF9:AF10"/>
    <mergeCell ref="AJ9:AJ10"/>
    <mergeCell ref="AK9:AM9"/>
    <mergeCell ref="Q9:Q10"/>
    <mergeCell ref="R9:R10"/>
    <mergeCell ref="S9:T9"/>
    <mergeCell ref="U9:W9"/>
    <mergeCell ref="X9:X10"/>
    <mergeCell ref="Y9:Y10"/>
    <mergeCell ref="F9:F10"/>
    <mergeCell ref="G9:I9"/>
    <mergeCell ref="J9:J10"/>
    <mergeCell ref="K9:K10"/>
    <mergeCell ref="L9:M9"/>
    <mergeCell ref="N9:P9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IPD to Cam Separation_Ratio</vt:lpstr>
      <vt:lpstr>Scr FOV to Cam FOV Ratio</vt:lpstr>
      <vt:lpstr>Scr Dist to Conv Dist Ratio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Hwang, Alex</dc:creator>
  <cp:lastModifiedBy>Hwang, Alex</cp:lastModifiedBy>
  <dcterms:created xsi:type="dcterms:W3CDTF">2018-04-19T13:49:32Z</dcterms:created>
  <dcterms:modified xsi:type="dcterms:W3CDTF">2019-11-20T16:39:05Z</dcterms:modified>
</cp:coreProperties>
</file>